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DieseArbeitsmappe" defaultThemeVersion="166925"/>
  <mc:AlternateContent xmlns:mc="http://schemas.openxmlformats.org/markup-compatibility/2006">
    <mc:Choice Requires="x15">
      <x15ac:absPath xmlns:x15ac="http://schemas.microsoft.com/office/spreadsheetml/2010/11/ac" url="https://valuedasset.sharepoint.com/VAIntern/Vertrieb/IFA/IFA CAPITAL PARTNERS/IFA Capital Partners GmbH &amp; Co KG/Musterberechnungen/"/>
    </mc:Choice>
  </mc:AlternateContent>
  <xr:revisionPtr revIDLastSave="0" documentId="8_{73EE8C27-88F6-4A49-966A-4F0866246F73}" xr6:coauthVersionLast="47" xr6:coauthVersionMax="47" xr10:uidLastSave="{00000000-0000-0000-0000-000000000000}"/>
  <workbookProtection workbookPassword="AB87" lockStructure="1"/>
  <bookViews>
    <workbookView xWindow="-98" yWindow="-98" windowWidth="20715" windowHeight="13155" firstSheet="1" activeTab="1" xr2:uid="{D3C1BE3C-A9CD-4CB7-A9CB-B50613047B79}"/>
  </bookViews>
  <sheets>
    <sheet name="Backend GmbH" sheetId="1" state="veryHidden" r:id="rId1"/>
    <sheet name="GmbH" sheetId="2" r:id="rId2"/>
  </sheets>
  <externalReferences>
    <externalReference r:id="rId3"/>
  </externalReferences>
  <definedNames>
    <definedName name="anteile">'[1]natürliche Person'!$E$6</definedName>
    <definedName name="anteile_gmbh">GmbH!$E$6</definedName>
    <definedName name="berhon">'[1]natürliche Person'!$E$8</definedName>
    <definedName name="berhon_gmbh">GmbH!$E$8</definedName>
    <definedName name="_xlnm.Print_Area" localSheetId="1">GmbH!$I$3:$V$79</definedName>
    <definedName name="faktor_anteile">'[1]Backend natP'!$Q$4</definedName>
    <definedName name="faktor_anteile_gmbh">'Backend GmbH'!$Q$4</definedName>
    <definedName name="steuerprog">'[1]natürliche Person'!$E$7</definedName>
    <definedName name="steuerprog_gmbh">GmbH!$E$7</definedName>
  </definedNames>
  <calcPr calcId="191029"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10" i="2" l="1"/>
  <c r="R8" i="2" l="1"/>
  <c r="R9" i="2"/>
  <c r="J14" i="2"/>
  <c r="M37" i="2"/>
  <c r="M38" i="2"/>
  <c r="M39" i="2"/>
  <c r="M40" i="2"/>
  <c r="M41" i="2"/>
  <c r="M42" i="2"/>
  <c r="M43" i="2"/>
  <c r="L48" i="2"/>
  <c r="L49" i="2"/>
  <c r="L50" i="2"/>
  <c r="T2" i="1"/>
  <c r="U2" i="1"/>
  <c r="J10" i="1" s="1"/>
  <c r="Q3" i="1"/>
  <c r="Q4" i="1" s="1"/>
  <c r="C5" i="1"/>
  <c r="D13" i="1"/>
  <c r="F13" i="1"/>
  <c r="G13" i="1"/>
  <c r="H13" i="1"/>
  <c r="I13" i="1"/>
  <c r="C16" i="1"/>
  <c r="D16" i="1"/>
  <c r="F16" i="1"/>
  <c r="G16" i="1"/>
  <c r="H16" i="1"/>
  <c r="I16" i="1"/>
  <c r="B21" i="1"/>
  <c r="G21" i="1" s="1"/>
  <c r="F21" i="1"/>
  <c r="F23" i="1" s="1"/>
  <c r="C22" i="1"/>
  <c r="D22" i="1"/>
  <c r="E22" i="1"/>
  <c r="F22" i="1"/>
  <c r="G22" i="1"/>
  <c r="H22" i="1"/>
  <c r="I22" i="1"/>
  <c r="J22" i="1"/>
  <c r="E8" i="1" l="1"/>
  <c r="E16" i="1" s="1"/>
  <c r="N36" i="2"/>
  <c r="N37" i="2"/>
  <c r="N38" i="2"/>
  <c r="N39" i="2"/>
  <c r="N40" i="2"/>
  <c r="N41" i="2"/>
  <c r="N42" i="2"/>
  <c r="N43" i="2"/>
  <c r="O36" i="2"/>
  <c r="O37" i="2"/>
  <c r="O39" i="2"/>
  <c r="O40" i="2"/>
  <c r="O41" i="2"/>
  <c r="O42" i="2"/>
  <c r="O43" i="2"/>
  <c r="P36" i="2"/>
  <c r="P37" i="2"/>
  <c r="P38" i="2"/>
  <c r="P39" i="2"/>
  <c r="P40" i="2"/>
  <c r="P41" i="2"/>
  <c r="P42" i="2"/>
  <c r="P43" i="2"/>
  <c r="T20" i="2"/>
  <c r="Q36" i="2"/>
  <c r="Q37" i="2"/>
  <c r="Q38" i="2"/>
  <c r="Q39" i="2"/>
  <c r="Q40" i="2"/>
  <c r="Q41" i="2"/>
  <c r="Q42" i="2"/>
  <c r="S43" i="2"/>
  <c r="S41" i="2"/>
  <c r="S42" i="2"/>
  <c r="S39" i="2"/>
  <c r="S36" i="2"/>
  <c r="I23" i="1"/>
  <c r="S38" i="2"/>
  <c r="G23" i="1"/>
  <c r="R40" i="2"/>
  <c r="S40" i="2"/>
  <c r="S37" i="2"/>
  <c r="O15" i="2"/>
  <c r="D21" i="1"/>
  <c r="R37" i="2" s="1"/>
  <c r="R39" i="2"/>
  <c r="C21" i="1"/>
  <c r="I21" i="1"/>
  <c r="R42" i="2" s="1"/>
  <c r="H21" i="1"/>
  <c r="J11" i="1"/>
  <c r="J16" i="1" s="1"/>
  <c r="P44" i="2" l="1"/>
  <c r="E21" i="1"/>
  <c r="R38" i="2" s="1"/>
  <c r="E13" i="1"/>
  <c r="O38" i="2"/>
  <c r="J13" i="1"/>
  <c r="Q43" i="2"/>
  <c r="Q44" i="2" s="1"/>
  <c r="J21" i="1"/>
  <c r="R43" i="2" s="1"/>
  <c r="L16" i="1"/>
  <c r="T26" i="2" s="1"/>
  <c r="L17" i="1"/>
  <c r="T42" i="2"/>
  <c r="C23" i="1"/>
  <c r="R36" i="2"/>
  <c r="T41" i="2"/>
  <c r="T40" i="2"/>
  <c r="S44" i="2"/>
  <c r="T39" i="2"/>
  <c r="H23" i="1"/>
  <c r="R41" i="2"/>
  <c r="T37" i="2"/>
  <c r="D23" i="1"/>
  <c r="N44" i="2"/>
  <c r="T22" i="2" l="1"/>
  <c r="E23" i="1"/>
  <c r="T38" i="2"/>
  <c r="J23" i="1"/>
  <c r="O44" i="2"/>
  <c r="T43" i="2"/>
  <c r="R44" i="2"/>
  <c r="T36" i="2"/>
  <c r="L24" i="1" l="1"/>
  <c r="T24" i="2" s="1"/>
  <c r="T44" i="2"/>
  <c r="L23" i="1"/>
  <c r="T28" i="2" s="1"/>
</calcChain>
</file>

<file path=xl/sharedStrings.xml><?xml version="1.0" encoding="utf-8"?>
<sst xmlns="http://schemas.openxmlformats.org/spreadsheetml/2006/main" count="54" uniqueCount="47">
  <si>
    <t>Gewinn</t>
  </si>
  <si>
    <t>IRR n. Steuer</t>
  </si>
  <si>
    <t>Cashflow nach Steuer</t>
  </si>
  <si>
    <t>Rückführung Eigenkapital</t>
  </si>
  <si>
    <t>GmbH</t>
  </si>
  <si>
    <t>Ergebnis</t>
  </si>
  <si>
    <t>IRR v. Steuer</t>
  </si>
  <si>
    <t>Cashflow vor Steuer</t>
  </si>
  <si>
    <t>Entnahme/Zuzahlung</t>
  </si>
  <si>
    <t>Erfolgsbeteiligung (Komplementär)</t>
  </si>
  <si>
    <t>Ertrag über Kapitalverzinsung</t>
  </si>
  <si>
    <t>Mgnt.-Fee (lfd.)</t>
  </si>
  <si>
    <t>Kapitalverzinsung</t>
  </si>
  <si>
    <t>MOIC</t>
  </si>
  <si>
    <t>GIK</t>
  </si>
  <si>
    <t>Beratungshonorar (außen)</t>
  </si>
  <si>
    <t>Faktor</t>
  </si>
  <si>
    <t>Σ</t>
  </si>
  <si>
    <t>Jahr</t>
  </si>
  <si>
    <t>Anteile aus Input</t>
  </si>
  <si>
    <t>max. Anteile</t>
  </si>
  <si>
    <t>Investorenebene</t>
  </si>
  <si>
    <t>DISCLAIMER: Dieses Dokument dient ausschließlich zu Informations- und Werbezwecken, ist unverbindlich und stellt kein Angebot zum Kauf dar. Es handelt sich um keine Finanzanalyse, Anlageberatung oder Anlageempfehlung und auch kein Kapitalmarktprospekt. Die Angaben, Analysen und Prognosen beziehen sich auf die Vergangenheit und sind kein verlässlicher Indikator für künftige Ergebnisse. Damit wird keine Aussage über eine zukünftige Wertentwicklung getroffen. Da jede Anlageentscheidung der individuellen Abstimmung auf die persönlichen Verhältnisse bedarf, ersetzt diese Information nicht die persönliche Beratung und Risikoaufklärung durch Ihren persönlichen Berater / Ihrer persönlichen Beraterin.</t>
  </si>
  <si>
    <t>***)</t>
  </si>
  <si>
    <t>**)</t>
  </si>
  <si>
    <t>*)</t>
  </si>
  <si>
    <t>Steuer</t>
  </si>
  <si>
    <t>Erfolgs-beteiligung Investor:in</t>
  </si>
  <si>
    <t>Management-Fee</t>
  </si>
  <si>
    <t>Kapital-verzinsung</t>
  </si>
  <si>
    <t>Eigenkapital 
***)</t>
  </si>
  <si>
    <t>Cashflow</t>
  </si>
  <si>
    <t>Interner Zinsfuß nach Steuern **)</t>
  </si>
  <si>
    <t>Interner Zinsfuß vor Steuern</t>
  </si>
  <si>
    <t>Gesamtertrag nach Steuern **)</t>
  </si>
  <si>
    <t>Gesamtkapitalrückfluss vor Steuern</t>
  </si>
  <si>
    <t>Eingesetzes Kapital</t>
  </si>
  <si>
    <t>Geplante Erfolgsziffern</t>
  </si>
  <si>
    <t>Gesamtinvestitionsvolumen:</t>
  </si>
  <si>
    <t>INVESTMENTKALKULATION</t>
  </si>
  <si>
    <t>Beratungshonorar</t>
  </si>
  <si>
    <t>Körperschaftsteuer</t>
  </si>
  <si>
    <t>Anteile (max. 2.500)</t>
  </si>
  <si>
    <t>Muster GmbH</t>
  </si>
  <si>
    <t>Name</t>
  </si>
  <si>
    <t>IFA Capital Partners</t>
  </si>
  <si>
    <t>Eingabe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</si>
</sst>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_-;\-* #,##0.00\ _€_-;_-* &quot;-&quot;??\ _€_-;_-@_-"/>
    <numFmt numFmtId="165" formatCode="#,##0_ ;[Red]\-#,##0\ "/>
    <numFmt numFmtId="166" formatCode="0.0%"/>
    <numFmt numFmtId="167" formatCode="&quot;Zahlung&quot;\ 0%\ &quot;KÖSt&quot;"/>
    <numFmt numFmtId="168" formatCode="#,##0;\-\ #,##0;&quot;-&quot;"/>
    <numFmt numFmtId="169" formatCode="#,##0\ &quot;*)&quot;"/>
    <numFmt numFmtId="170" formatCode="#,##0&quot;/2.500 Anteile&quot;"/>
  </numFmts>
  <fonts count="15" x14ac:knownFonts="1">
    <font>
      <sz val="11"/>
      <color theme="1"/>
      <name val="Calibri"/>
      <family val="2"/>
      <scheme val="minor"/>
    </font>
    <font>
      <sz val="11"/>
      <color theme="1"/>
      <name val="Calibri"/>
      <family val="2"/>
      <scheme val="minor"/>
    </font>
    <font>
      <sz val="11"/>
      <color theme="1"/>
      <name val="Arial"/>
      <family val="2"/>
    </font>
    <font>
      <sz val="11"/>
      <color theme="4" tint="-0.499984740745262"/>
      <name val="Arial"/>
      <family val="2"/>
    </font>
    <font>
      <b/>
      <sz val="11"/>
      <color theme="1"/>
      <name val="Arial"/>
      <family val="2"/>
    </font>
    <font>
      <sz val="11"/>
      <name val="Arial"/>
      <family val="2"/>
    </font>
    <font>
      <sz val="10"/>
      <color theme="1"/>
      <name val="Arial"/>
      <family val="2"/>
    </font>
    <font>
      <b/>
      <sz val="11"/>
      <color theme="0"/>
      <name val="Arial"/>
      <family val="2"/>
    </font>
    <font>
      <sz val="9"/>
      <color theme="1"/>
      <name val="Arial"/>
      <family val="2"/>
    </font>
    <font>
      <b/>
      <sz val="12"/>
      <color theme="1"/>
      <name val="Arial"/>
      <family val="2"/>
    </font>
    <font>
      <sz val="14"/>
      <color theme="1"/>
      <name val="Arial"/>
      <family val="2"/>
    </font>
    <font>
      <b/>
      <sz val="16"/>
      <color theme="1"/>
      <name val="Arial"/>
      <family val="2"/>
    </font>
    <font>
      <sz val="12"/>
      <color theme="1"/>
      <name val="Arial"/>
      <family val="2"/>
    </font>
    <font>
      <sz val="12"/>
      <color theme="4" tint="-0.499984740745262"/>
      <name val="Arial"/>
      <family val="2"/>
    </font>
    <font>
      <b/>
      <sz val="28"/>
      <color theme="1"/>
      <name val="Arial"/>
      <family val="2"/>
    </font>
  </fonts>
  <fills count="6">
    <fill>
      <patternFill patternType="none"/>
    </fill>
    <fill>
      <patternFill patternType="gray125"/>
    </fill>
    <fill>
      <patternFill patternType="solid">
        <fgColor theme="7" tint="0.79998168889431442"/>
        <bgColor indexed="64"/>
      </patternFill>
    </fill>
    <fill>
      <patternFill patternType="solid">
        <fgColor rgb="FF0056A2"/>
        <bgColor indexed="64"/>
      </patternFill>
    </fill>
    <fill>
      <patternFill patternType="solid">
        <fgColor theme="0"/>
        <bgColor indexed="64"/>
      </patternFill>
    </fill>
    <fill>
      <patternFill patternType="solid">
        <fgColor theme="0" tint="-4.9989318521683403E-2"/>
        <bgColor indexed="64"/>
      </patternFill>
    </fill>
  </fills>
  <borders count="26">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103">
    <xf numFmtId="0" fontId="0" fillId="0" borderId="0" xfId="0"/>
    <xf numFmtId="0" fontId="2" fillId="0" borderId="0" xfId="0" applyFont="1"/>
    <xf numFmtId="165" fontId="2" fillId="0" borderId="0" xfId="0" applyNumberFormat="1" applyFont="1"/>
    <xf numFmtId="0" fontId="2" fillId="0" borderId="0" xfId="0" applyFont="1" applyAlignment="1">
      <alignment horizontal="right"/>
    </xf>
    <xf numFmtId="166" fontId="2" fillId="0" borderId="0" xfId="2" applyNumberFormat="1" applyFont="1" applyFill="1"/>
    <xf numFmtId="165" fontId="2" fillId="0" borderId="0" xfId="0" applyNumberFormat="1" applyFont="1" applyAlignment="1">
      <alignment horizontal="right"/>
    </xf>
    <xf numFmtId="166" fontId="2" fillId="0" borderId="0" xfId="0" applyNumberFormat="1" applyFont="1"/>
    <xf numFmtId="167" fontId="2" fillId="0" borderId="0" xfId="2" applyNumberFormat="1" applyFont="1" applyFill="1" applyAlignment="1">
      <alignment horizontal="right"/>
    </xf>
    <xf numFmtId="167" fontId="2" fillId="0" borderId="0" xfId="2" applyNumberFormat="1" applyFont="1" applyFill="1"/>
    <xf numFmtId="165" fontId="3" fillId="0" borderId="0" xfId="0" applyNumberFormat="1" applyFont="1"/>
    <xf numFmtId="0" fontId="4" fillId="0" borderId="0" xfId="0" applyFont="1" applyAlignment="1">
      <alignment horizontal="right"/>
    </xf>
    <xf numFmtId="165" fontId="3" fillId="0" borderId="0" xfId="0" applyNumberFormat="1" applyFont="1" applyAlignment="1">
      <alignment horizontal="right"/>
    </xf>
    <xf numFmtId="0" fontId="2" fillId="0" borderId="1" xfId="0" applyFont="1" applyBorder="1"/>
    <xf numFmtId="165" fontId="2" fillId="0" borderId="1" xfId="0" applyNumberFormat="1" applyFont="1" applyBorder="1"/>
    <xf numFmtId="165" fontId="3" fillId="2" borderId="1" xfId="0" applyNumberFormat="1" applyFont="1" applyFill="1" applyBorder="1"/>
    <xf numFmtId="0" fontId="5" fillId="0" borderId="1" xfId="0" applyFont="1" applyBorder="1" applyAlignment="1">
      <alignment horizontal="right"/>
    </xf>
    <xf numFmtId="165" fontId="3" fillId="2" borderId="0" xfId="0" applyNumberFormat="1" applyFont="1" applyFill="1"/>
    <xf numFmtId="0" fontId="5" fillId="0" borderId="0" xfId="0" applyFont="1" applyAlignment="1">
      <alignment horizontal="right"/>
    </xf>
    <xf numFmtId="9" fontId="0" fillId="0" borderId="0" xfId="0" applyNumberFormat="1"/>
    <xf numFmtId="165" fontId="5" fillId="0" borderId="0" xfId="0" applyNumberFormat="1" applyFont="1"/>
    <xf numFmtId="165" fontId="5" fillId="2" borderId="0" xfId="1" applyNumberFormat="1" applyFont="1" applyFill="1"/>
    <xf numFmtId="165" fontId="6" fillId="0" borderId="0" xfId="0" applyNumberFormat="1" applyFont="1"/>
    <xf numFmtId="14" fontId="0" fillId="0" borderId="0" xfId="0" applyNumberFormat="1"/>
    <xf numFmtId="0" fontId="2" fillId="0" borderId="1" xfId="0" applyFont="1" applyBorder="1" applyAlignment="1">
      <alignment horizontal="center"/>
    </xf>
    <xf numFmtId="0" fontId="5" fillId="0" borderId="1" xfId="0" applyFont="1" applyBorder="1" applyAlignment="1">
      <alignment horizontal="center"/>
    </xf>
    <xf numFmtId="0" fontId="2" fillId="0" borderId="1" xfId="0" applyFont="1" applyBorder="1" applyAlignment="1">
      <alignment horizontal="right"/>
    </xf>
    <xf numFmtId="0" fontId="0" fillId="0" borderId="0" xfId="0" applyAlignment="1">
      <alignment horizontal="right"/>
    </xf>
    <xf numFmtId="0" fontId="5" fillId="0" borderId="0" xfId="0" applyFont="1"/>
    <xf numFmtId="0" fontId="7" fillId="3" borderId="0" xfId="0" applyFont="1" applyFill="1"/>
    <xf numFmtId="0" fontId="0" fillId="0" borderId="2" xfId="0" applyBorder="1"/>
    <xf numFmtId="0" fontId="0" fillId="0" borderId="1" xfId="0" applyBorder="1"/>
    <xf numFmtId="0" fontId="0" fillId="0" borderId="3" xfId="0" applyBorder="1"/>
    <xf numFmtId="0" fontId="0" fillId="0" borderId="4" xfId="0" applyBorder="1"/>
    <xf numFmtId="0" fontId="0" fillId="0" borderId="5" xfId="0" applyBorder="1"/>
    <xf numFmtId="0" fontId="8" fillId="4" borderId="0" xfId="0" applyFont="1" applyFill="1" applyAlignment="1">
      <alignment vertical="top" wrapText="1"/>
    </xf>
    <xf numFmtId="0" fontId="8" fillId="4" borderId="0" xfId="0" applyFont="1" applyFill="1" applyAlignment="1">
      <alignment vertical="center"/>
    </xf>
    <xf numFmtId="0" fontId="2" fillId="4" borderId="0" xfId="0" applyFont="1" applyFill="1"/>
    <xf numFmtId="0" fontId="8" fillId="4" borderId="0" xfId="0" applyFont="1" applyFill="1"/>
    <xf numFmtId="0" fontId="8" fillId="4" borderId="0" xfId="0" applyFont="1" applyFill="1" applyAlignment="1">
      <alignment horizontal="left"/>
    </xf>
    <xf numFmtId="0" fontId="8" fillId="4" borderId="0" xfId="0" applyFont="1" applyFill="1" applyAlignment="1">
      <alignment horizontal="right"/>
    </xf>
    <xf numFmtId="0" fontId="2" fillId="5" borderId="0" xfId="0" applyFont="1" applyFill="1"/>
    <xf numFmtId="168" fontId="4" fillId="5" borderId="6" xfId="0" applyNumberFormat="1" applyFont="1" applyFill="1" applyBorder="1" applyAlignment="1">
      <alignment horizontal="right" vertical="center" indent="1"/>
    </xf>
    <xf numFmtId="168" fontId="2" fillId="5" borderId="6" xfId="0" applyNumberFormat="1" applyFont="1" applyFill="1" applyBorder="1" applyAlignment="1">
      <alignment horizontal="right" vertical="center" indent="1"/>
    </xf>
    <xf numFmtId="0" fontId="4" fillId="5" borderId="6" xfId="0" applyFont="1" applyFill="1" applyBorder="1" applyAlignment="1">
      <alignment horizontal="center" vertical="center"/>
    </xf>
    <xf numFmtId="168" fontId="4" fillId="5" borderId="7" xfId="0" applyNumberFormat="1" applyFont="1" applyFill="1" applyBorder="1" applyAlignment="1">
      <alignment horizontal="right" vertical="center" indent="1"/>
    </xf>
    <xf numFmtId="168" fontId="2" fillId="5" borderId="7" xfId="0" applyNumberFormat="1" applyFont="1" applyFill="1" applyBorder="1" applyAlignment="1">
      <alignment horizontal="right" vertical="center" indent="1"/>
    </xf>
    <xf numFmtId="0" fontId="2" fillId="5" borderId="7" xfId="0" applyFont="1" applyFill="1" applyBorder="1" applyAlignment="1">
      <alignment horizontal="center" vertical="center"/>
    </xf>
    <xf numFmtId="168" fontId="4" fillId="5" borderId="8" xfId="0" applyNumberFormat="1" applyFont="1" applyFill="1" applyBorder="1" applyAlignment="1">
      <alignment horizontal="right" vertical="center" indent="1"/>
    </xf>
    <xf numFmtId="168" fontId="2" fillId="5" borderId="8" xfId="0" applyNumberFormat="1" applyFont="1" applyFill="1" applyBorder="1" applyAlignment="1">
      <alignment horizontal="right" vertical="center" indent="1"/>
    </xf>
    <xf numFmtId="0" fontId="2" fillId="5" borderId="8" xfId="0" applyFont="1" applyFill="1" applyBorder="1" applyAlignment="1">
      <alignment horizontal="center" vertical="center"/>
    </xf>
    <xf numFmtId="168" fontId="4" fillId="5" borderId="9" xfId="0" applyNumberFormat="1" applyFont="1" applyFill="1" applyBorder="1" applyAlignment="1">
      <alignment horizontal="right" vertical="center" indent="1"/>
    </xf>
    <xf numFmtId="168" fontId="2" fillId="5" borderId="9" xfId="0" applyNumberFormat="1" applyFont="1" applyFill="1" applyBorder="1" applyAlignment="1">
      <alignment horizontal="right" vertical="center" indent="1"/>
    </xf>
    <xf numFmtId="0" fontId="2" fillId="5" borderId="9" xfId="0" applyFont="1" applyFill="1" applyBorder="1" applyAlignment="1">
      <alignment horizontal="center" vertical="center"/>
    </xf>
    <xf numFmtId="0" fontId="4" fillId="5" borderId="10"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4" fillId="5" borderId="0" xfId="0" applyFont="1" applyFill="1" applyAlignment="1">
      <alignment horizontal="left"/>
    </xf>
    <xf numFmtId="0" fontId="9" fillId="5" borderId="0" xfId="0" applyFont="1" applyFill="1" applyAlignment="1">
      <alignment horizontal="left"/>
    </xf>
    <xf numFmtId="166" fontId="7" fillId="3" borderId="0" xfId="2" applyNumberFormat="1" applyFont="1" applyFill="1" applyBorder="1" applyAlignment="1"/>
    <xf numFmtId="0" fontId="6" fillId="5" borderId="0" xfId="0" applyFont="1" applyFill="1"/>
    <xf numFmtId="0" fontId="6" fillId="5" borderId="0" xfId="0" applyFont="1" applyFill="1" applyAlignment="1">
      <alignment horizontal="left" indent="2"/>
    </xf>
    <xf numFmtId="0" fontId="2" fillId="5" borderId="0" xfId="0" applyFont="1" applyFill="1" applyAlignment="1">
      <alignment horizontal="left"/>
    </xf>
    <xf numFmtId="3" fontId="7" fillId="3" borderId="0" xfId="0" applyNumberFormat="1" applyFont="1" applyFill="1"/>
    <xf numFmtId="3" fontId="6" fillId="5" borderId="0" xfId="0" applyNumberFormat="1" applyFont="1" applyFill="1"/>
    <xf numFmtId="0" fontId="0" fillId="4" borderId="0" xfId="0" applyFill="1"/>
    <xf numFmtId="0" fontId="10" fillId="4" borderId="0" xfId="0" applyFont="1" applyFill="1"/>
    <xf numFmtId="0" fontId="0" fillId="4" borderId="4" xfId="0" applyFill="1" applyBorder="1"/>
    <xf numFmtId="0" fontId="11" fillId="4" borderId="0" xfId="0" applyFont="1" applyFill="1"/>
    <xf numFmtId="0" fontId="12" fillId="4" borderId="0" xfId="0" applyFont="1" applyFill="1"/>
    <xf numFmtId="166" fontId="13" fillId="2" borderId="11" xfId="0" applyNumberFormat="1" applyFont="1" applyFill="1" applyBorder="1" applyProtection="1">
      <protection locked="0"/>
    </xf>
    <xf numFmtId="0" fontId="12" fillId="4" borderId="12" xfId="0" applyFont="1" applyFill="1" applyBorder="1"/>
    <xf numFmtId="0" fontId="12" fillId="4" borderId="13" xfId="0" applyFont="1" applyFill="1" applyBorder="1"/>
    <xf numFmtId="9" fontId="12" fillId="4" borderId="14" xfId="0" applyNumberFormat="1" applyFont="1" applyFill="1" applyBorder="1"/>
    <xf numFmtId="0" fontId="12" fillId="4" borderId="15" xfId="0" applyFont="1" applyFill="1" applyBorder="1"/>
    <xf numFmtId="0" fontId="12" fillId="4" borderId="16" xfId="0" applyFont="1" applyFill="1" applyBorder="1"/>
    <xf numFmtId="3" fontId="13" fillId="2" borderId="17" xfId="0" applyNumberFormat="1" applyFont="1" applyFill="1" applyBorder="1" applyProtection="1">
      <protection locked="0"/>
    </xf>
    <xf numFmtId="0" fontId="12" fillId="4" borderId="18" xfId="0" applyFont="1" applyFill="1" applyBorder="1"/>
    <xf numFmtId="0" fontId="12" fillId="4" borderId="19" xfId="0" applyFont="1" applyFill="1" applyBorder="1"/>
    <xf numFmtId="0" fontId="12" fillId="4" borderId="22" xfId="0" applyFont="1" applyFill="1" applyBorder="1"/>
    <xf numFmtId="0" fontId="0" fillId="0" borderId="23" xfId="0" applyBorder="1"/>
    <xf numFmtId="0" fontId="0" fillId="0" borderId="24" xfId="0" applyBorder="1"/>
    <xf numFmtId="0" fontId="0" fillId="0" borderId="25" xfId="0" applyBorder="1"/>
    <xf numFmtId="0" fontId="12" fillId="4" borderId="0" xfId="0" applyFont="1" applyFill="1" applyAlignment="1">
      <alignment horizontal="right"/>
    </xf>
    <xf numFmtId="170" fontId="10" fillId="4" borderId="0" xfId="0" applyNumberFormat="1" applyFont="1" applyFill="1" applyAlignment="1">
      <alignment horizontal="left"/>
    </xf>
    <xf numFmtId="0" fontId="10" fillId="4" borderId="0" xfId="0" applyFont="1" applyFill="1" applyAlignment="1">
      <alignment horizontal="left"/>
    </xf>
    <xf numFmtId="169" fontId="10" fillId="4" borderId="0" xfId="0" applyNumberFormat="1" applyFont="1" applyFill="1" applyAlignment="1">
      <alignment horizontal="left"/>
    </xf>
    <xf numFmtId="0" fontId="4" fillId="5" borderId="0" xfId="0" applyFont="1" applyFill="1" applyAlignment="1">
      <alignment horizontal="left"/>
    </xf>
    <xf numFmtId="0" fontId="2" fillId="5" borderId="0" xfId="0" applyFont="1" applyFill="1" applyAlignment="1">
      <alignment horizontal="left"/>
    </xf>
    <xf numFmtId="0" fontId="9" fillId="4" borderId="25" xfId="0" applyFont="1" applyFill="1" applyBorder="1" applyAlignment="1">
      <alignment horizontal="center" vertical="center"/>
    </xf>
    <xf numFmtId="0" fontId="9" fillId="4" borderId="24" xfId="0" applyFont="1" applyFill="1" applyBorder="1" applyAlignment="1">
      <alignment horizontal="center" vertical="center"/>
    </xf>
    <xf numFmtId="0" fontId="9" fillId="4" borderId="23"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2" xfId="0" applyFont="1" applyFill="1" applyBorder="1" applyAlignment="1">
      <alignment horizontal="center" vertical="center"/>
    </xf>
    <xf numFmtId="0" fontId="14" fillId="4" borderId="0" xfId="0" applyFont="1" applyFill="1" applyAlignment="1">
      <alignment horizontal="left"/>
    </xf>
    <xf numFmtId="0" fontId="13" fillId="2" borderId="21" xfId="0" applyFont="1" applyFill="1" applyBorder="1" applyAlignment="1" applyProtection="1">
      <alignment horizontal="right"/>
      <protection locked="0"/>
    </xf>
    <xf numFmtId="0" fontId="13" fillId="2" borderId="20" xfId="0" applyFont="1" applyFill="1" applyBorder="1" applyAlignment="1" applyProtection="1">
      <alignment horizontal="right"/>
      <protection locked="0"/>
    </xf>
    <xf numFmtId="0" fontId="9" fillId="5" borderId="0" xfId="0" applyFont="1" applyFill="1" applyAlignment="1">
      <alignment horizontal="left"/>
    </xf>
    <xf numFmtId="0" fontId="2" fillId="5" borderId="0" xfId="0" applyFont="1" applyFill="1" applyAlignment="1">
      <alignment horizontal="left" indent="2"/>
    </xf>
    <xf numFmtId="0" fontId="6" fillId="4" borderId="0" xfId="0" applyFont="1" applyFill="1" applyAlignment="1">
      <alignment horizontal="right"/>
    </xf>
    <xf numFmtId="0" fontId="6" fillId="4" borderId="0" xfId="0" applyFont="1" applyFill="1" applyAlignment="1">
      <alignment horizontal="left"/>
    </xf>
    <xf numFmtId="0" fontId="8" fillId="4" borderId="0" xfId="0" applyFont="1" applyFill="1" applyAlignment="1">
      <alignment horizontal="justify" vertical="top" wrapText="1"/>
    </xf>
    <xf numFmtId="0" fontId="8" fillId="4" borderId="0" xfId="0" applyFont="1" applyFill="1" applyAlignment="1">
      <alignment horizontal="right"/>
    </xf>
    <xf numFmtId="0" fontId="8" fillId="4" borderId="0" xfId="0" applyFont="1" applyFill="1" applyAlignment="1">
      <alignment horizontal="left"/>
    </xf>
  </cellXfs>
  <cellStyles count="3">
    <cellStyle name="Komma" xfId="1" builtinId="3"/>
    <cellStyle name="Prozent" xfId="2" builtinId="5"/>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19</xdr:col>
      <xdr:colOff>28575</xdr:colOff>
      <xdr:row>5</xdr:row>
      <xdr:rowOff>76200</xdr:rowOff>
    </xdr:from>
    <xdr:ext cx="4332584" cy="888066"/>
    <xdr:pic>
      <xdr:nvPicPr>
        <xdr:cNvPr id="2" name="Grafik 1">
          <a:extLst>
            <a:ext uri="{FF2B5EF4-FFF2-40B4-BE49-F238E27FC236}">
              <a16:creationId xmlns:a16="http://schemas.microsoft.com/office/drawing/2014/main" id="{2C3402D5-6452-4466-B38D-7E953F286DDC}"/>
            </a:ext>
          </a:extLst>
        </xdr:cNvPr>
        <xdr:cNvPicPr>
          <a:picLocks noChangeAspect="1"/>
        </xdr:cNvPicPr>
      </xdr:nvPicPr>
      <xdr:blipFill>
        <a:blip xmlns:r="http://schemas.openxmlformats.org/officeDocument/2006/relationships" r:embed="rId1"/>
        <a:stretch>
          <a:fillRect/>
        </a:stretch>
      </xdr:blipFill>
      <xdr:spPr>
        <a:xfrm>
          <a:off x="14506575" y="981075"/>
          <a:ext cx="4332584" cy="88806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8</xdr:col>
      <xdr:colOff>583710</xdr:colOff>
      <xdr:row>28</xdr:row>
      <xdr:rowOff>56636</xdr:rowOff>
    </xdr:from>
    <xdr:to>
      <xdr:col>10</xdr:col>
      <xdr:colOff>60075</xdr:colOff>
      <xdr:row>29</xdr:row>
      <xdr:rowOff>76843</xdr:rowOff>
    </xdr:to>
    <xdr:sp macro="" textlink="">
      <xdr:nvSpPr>
        <xdr:cNvPr id="2" name="Rechteck 1">
          <a:extLst>
            <a:ext uri="{FF2B5EF4-FFF2-40B4-BE49-F238E27FC236}">
              <a16:creationId xmlns:a16="http://schemas.microsoft.com/office/drawing/2014/main" id="{7931B7E8-2370-4EC0-A71E-B5508CB5E86F}"/>
            </a:ext>
          </a:extLst>
        </xdr:cNvPr>
        <xdr:cNvSpPr/>
      </xdr:nvSpPr>
      <xdr:spPr>
        <a:xfrm>
          <a:off x="6684472" y="5123936"/>
          <a:ext cx="1000365" cy="20118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9</xdr:col>
      <xdr:colOff>2150</xdr:colOff>
      <xdr:row>15</xdr:row>
      <xdr:rowOff>200526</xdr:rowOff>
    </xdr:from>
    <xdr:to>
      <xdr:col>11</xdr:col>
      <xdr:colOff>10024</xdr:colOff>
      <xdr:row>29</xdr:row>
      <xdr:rowOff>1760</xdr:rowOff>
    </xdr:to>
    <xdr:sp macro="" textlink="">
      <xdr:nvSpPr>
        <xdr:cNvPr id="3" name="Rechteck: eine Ecke abgerundet 2">
          <a:extLst>
            <a:ext uri="{FF2B5EF4-FFF2-40B4-BE49-F238E27FC236}">
              <a16:creationId xmlns:a16="http://schemas.microsoft.com/office/drawing/2014/main" id="{9B51DEE9-0F84-4E4E-B947-BBF49DE5BDC7}"/>
            </a:ext>
          </a:extLst>
        </xdr:cNvPr>
        <xdr:cNvSpPr/>
      </xdr:nvSpPr>
      <xdr:spPr>
        <a:xfrm rot="10800000">
          <a:off x="6860150" y="2896101"/>
          <a:ext cx="1531874" cy="2353934"/>
        </a:xfrm>
        <a:prstGeom prst="round1Rect">
          <a:avLst>
            <a:gd name="adj" fmla="val 50000"/>
          </a:avLst>
        </a:prstGeom>
        <a:solidFill>
          <a:srgbClr val="0056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8</xdr:col>
      <xdr:colOff>592621</xdr:colOff>
      <xdr:row>44</xdr:row>
      <xdr:rowOff>49080</xdr:rowOff>
    </xdr:from>
    <xdr:to>
      <xdr:col>10</xdr:col>
      <xdr:colOff>68986</xdr:colOff>
      <xdr:row>45</xdr:row>
      <xdr:rowOff>59764</xdr:rowOff>
    </xdr:to>
    <xdr:sp macro="" textlink="">
      <xdr:nvSpPr>
        <xdr:cNvPr id="4" name="Rechteck 3">
          <a:extLst>
            <a:ext uri="{FF2B5EF4-FFF2-40B4-BE49-F238E27FC236}">
              <a16:creationId xmlns:a16="http://schemas.microsoft.com/office/drawing/2014/main" id="{904EE955-B251-41C4-A2CB-70F1DD797348}"/>
            </a:ext>
          </a:extLst>
        </xdr:cNvPr>
        <xdr:cNvSpPr/>
      </xdr:nvSpPr>
      <xdr:spPr>
        <a:xfrm>
          <a:off x="6688621" y="8011980"/>
          <a:ext cx="1000365" cy="1964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9</xdr:col>
      <xdr:colOff>1537</xdr:colOff>
      <xdr:row>31</xdr:row>
      <xdr:rowOff>0</xdr:rowOff>
    </xdr:from>
    <xdr:to>
      <xdr:col>11</xdr:col>
      <xdr:colOff>9411</xdr:colOff>
      <xdr:row>45</xdr:row>
      <xdr:rowOff>3386</xdr:rowOff>
    </xdr:to>
    <xdr:sp macro="" textlink="">
      <xdr:nvSpPr>
        <xdr:cNvPr id="5" name="Rechteck: eine Ecke abgerundet 4">
          <a:extLst>
            <a:ext uri="{FF2B5EF4-FFF2-40B4-BE49-F238E27FC236}">
              <a16:creationId xmlns:a16="http://schemas.microsoft.com/office/drawing/2014/main" id="{5BFF96A1-C71F-4347-9451-192EC4B744FD}"/>
            </a:ext>
          </a:extLst>
        </xdr:cNvPr>
        <xdr:cNvSpPr/>
      </xdr:nvSpPr>
      <xdr:spPr>
        <a:xfrm rot="10800000">
          <a:off x="6859537" y="5610225"/>
          <a:ext cx="1531874" cy="2541798"/>
        </a:xfrm>
        <a:prstGeom prst="round1Rect">
          <a:avLst>
            <a:gd name="adj" fmla="val 50000"/>
          </a:avLst>
        </a:prstGeom>
        <a:solidFill>
          <a:srgbClr val="0056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17</xdr:col>
      <xdr:colOff>753596</xdr:colOff>
      <xdr:row>2</xdr:row>
      <xdr:rowOff>142875</xdr:rowOff>
    </xdr:from>
    <xdr:ext cx="2525294" cy="571501"/>
    <xdr:pic>
      <xdr:nvPicPr>
        <xdr:cNvPr id="6" name="Grafik 5">
          <a:extLst>
            <a:ext uri="{FF2B5EF4-FFF2-40B4-BE49-F238E27FC236}">
              <a16:creationId xmlns:a16="http://schemas.microsoft.com/office/drawing/2014/main" id="{DFC18A3E-8738-4852-B939-D9287DE84B4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661" t="29184" r="12014" b="27480"/>
        <a:stretch/>
      </xdr:blipFill>
      <xdr:spPr>
        <a:xfrm>
          <a:off x="13707596" y="504825"/>
          <a:ext cx="2525294" cy="571501"/>
        </a:xfrm>
        <a:prstGeom prst="rect">
          <a:avLst/>
        </a:prstGeom>
      </xdr:spPr>
    </xdr:pic>
    <xdr:clientData/>
  </xdr:oneCellAnchor>
  <xdr:twoCellAnchor>
    <xdr:from>
      <xdr:col>9</xdr:col>
      <xdr:colOff>19976</xdr:colOff>
      <xdr:row>73</xdr:row>
      <xdr:rowOff>105894</xdr:rowOff>
    </xdr:from>
    <xdr:to>
      <xdr:col>21</xdr:col>
      <xdr:colOff>7715</xdr:colOff>
      <xdr:row>73</xdr:row>
      <xdr:rowOff>105894</xdr:rowOff>
    </xdr:to>
    <xdr:cxnSp macro="">
      <xdr:nvCxnSpPr>
        <xdr:cNvPr id="7" name="Gerader Verbinder 6">
          <a:extLst>
            <a:ext uri="{FF2B5EF4-FFF2-40B4-BE49-F238E27FC236}">
              <a16:creationId xmlns:a16="http://schemas.microsoft.com/office/drawing/2014/main" id="{39CB3B58-982F-44D5-A3C2-E585F466DA28}"/>
            </a:ext>
          </a:extLst>
        </xdr:cNvPr>
        <xdr:cNvCxnSpPr/>
      </xdr:nvCxnSpPr>
      <xdr:spPr>
        <a:xfrm>
          <a:off x="6877976" y="13317069"/>
          <a:ext cx="9131739" cy="0"/>
        </a:xfrm>
        <a:prstGeom prst="line">
          <a:avLst/>
        </a:prstGeom>
        <a:ln w="12700"/>
      </xdr:spPr>
      <xdr:style>
        <a:lnRef idx="1">
          <a:schemeClr val="accent2"/>
        </a:lnRef>
        <a:fillRef idx="0">
          <a:schemeClr val="accent2"/>
        </a:fillRef>
        <a:effectRef idx="0">
          <a:schemeClr val="accent2"/>
        </a:effectRef>
        <a:fontRef idx="minor">
          <a:schemeClr val="tx1"/>
        </a:fontRef>
      </xdr:style>
    </xdr:cxnSp>
    <xdr:clientData/>
  </xdr:twoCellAnchor>
  <xdr:oneCellAnchor>
    <xdr:from>
      <xdr:col>9</xdr:col>
      <xdr:colOff>20730</xdr:colOff>
      <xdr:row>52</xdr:row>
      <xdr:rowOff>145395</xdr:rowOff>
    </xdr:from>
    <xdr:ext cx="9188639" cy="3201521"/>
    <xdr:pic>
      <xdr:nvPicPr>
        <xdr:cNvPr id="8" name="Grafik 7">
          <a:extLst>
            <a:ext uri="{FF2B5EF4-FFF2-40B4-BE49-F238E27FC236}">
              <a16:creationId xmlns:a16="http://schemas.microsoft.com/office/drawing/2014/main" id="{78DDA8CF-A3F7-4230-AE81-FA7DC293D0F2}"/>
            </a:ext>
          </a:extLst>
        </xdr:cNvPr>
        <xdr:cNvPicPr>
          <a:picLocks noChangeAspect="1"/>
        </xdr:cNvPicPr>
      </xdr:nvPicPr>
      <xdr:blipFill>
        <a:blip xmlns:r="http://schemas.openxmlformats.org/officeDocument/2006/relationships" r:embed="rId2"/>
        <a:stretch>
          <a:fillRect/>
        </a:stretch>
      </xdr:blipFill>
      <xdr:spPr>
        <a:xfrm>
          <a:off x="6878730" y="9560857"/>
          <a:ext cx="9188639" cy="3201521"/>
        </a:xfrm>
        <a:prstGeom prst="rect">
          <a:avLst/>
        </a:prstGeom>
      </xdr:spPr>
    </xdr:pic>
    <xdr:clientData/>
  </xdr:oneCellAnchor>
  <xdr:oneCellAnchor>
    <xdr:from>
      <xdr:col>9</xdr:col>
      <xdr:colOff>20220</xdr:colOff>
      <xdr:row>68</xdr:row>
      <xdr:rowOff>164123</xdr:rowOff>
    </xdr:from>
    <xdr:ext cx="803233" cy="298800"/>
    <xdr:sp macro="" textlink="">
      <xdr:nvSpPr>
        <xdr:cNvPr id="9" name="Textfeld 8">
          <a:extLst>
            <a:ext uri="{FF2B5EF4-FFF2-40B4-BE49-F238E27FC236}">
              <a16:creationId xmlns:a16="http://schemas.microsoft.com/office/drawing/2014/main" id="{FFBDE491-51E5-40B5-86E8-9278AFC4C2CE}"/>
            </a:ext>
          </a:extLst>
        </xdr:cNvPr>
        <xdr:cNvSpPr txBox="1"/>
      </xdr:nvSpPr>
      <xdr:spPr>
        <a:xfrm>
          <a:off x="6878220" y="12470423"/>
          <a:ext cx="803233"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l"/>
          <a:r>
            <a:rPr lang="de-DE" sz="1400">
              <a:solidFill>
                <a:schemeClr val="bg1"/>
              </a:solidFill>
              <a:latin typeface="Arial" panose="020B0604020202020204" pitchFamily="34" charset="0"/>
              <a:cs typeface="Arial" panose="020B0604020202020204" pitchFamily="34" charset="0"/>
            </a:rPr>
            <a:t>Loisium</a:t>
          </a:r>
        </a:p>
      </xdr:txBody>
    </xdr:sp>
    <xdr:clientData/>
  </xdr:oneCellAnchor>
  <xdr:oneCellAnchor>
    <xdr:from>
      <xdr:col>13</xdr:col>
      <xdr:colOff>896442</xdr:colOff>
      <xdr:row>68</xdr:row>
      <xdr:rowOff>152398</xdr:rowOff>
    </xdr:from>
    <xdr:ext cx="862993" cy="298800"/>
    <xdr:sp macro="" textlink="">
      <xdr:nvSpPr>
        <xdr:cNvPr id="10" name="Textfeld 9">
          <a:extLst>
            <a:ext uri="{FF2B5EF4-FFF2-40B4-BE49-F238E27FC236}">
              <a16:creationId xmlns:a16="http://schemas.microsoft.com/office/drawing/2014/main" id="{23C50CB6-B2AF-4D74-B9AA-95E40774E500}"/>
            </a:ext>
          </a:extLst>
        </xdr:cNvPr>
        <xdr:cNvSpPr txBox="1"/>
      </xdr:nvSpPr>
      <xdr:spPr>
        <a:xfrm>
          <a:off x="10669092" y="12458698"/>
          <a:ext cx="862993"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l"/>
          <a:r>
            <a:rPr lang="de-DE" sz="1400">
              <a:solidFill>
                <a:schemeClr val="bg1"/>
              </a:solidFill>
              <a:latin typeface="Arial" panose="020B0604020202020204" pitchFamily="34" charset="0"/>
              <a:cs typeface="Arial" panose="020B0604020202020204" pitchFamily="34" charset="0"/>
            </a:rPr>
            <a:t>Mülheim</a:t>
          </a:r>
        </a:p>
      </xdr:txBody>
    </xdr:sp>
    <xdr:clientData/>
  </xdr:oneCellAnchor>
  <xdr:oneCellAnchor>
    <xdr:from>
      <xdr:col>15</xdr:col>
      <xdr:colOff>1017704</xdr:colOff>
      <xdr:row>68</xdr:row>
      <xdr:rowOff>155695</xdr:rowOff>
    </xdr:from>
    <xdr:ext cx="973023" cy="298800"/>
    <xdr:sp macro="" textlink="">
      <xdr:nvSpPr>
        <xdr:cNvPr id="11" name="Textfeld 10">
          <a:extLst>
            <a:ext uri="{FF2B5EF4-FFF2-40B4-BE49-F238E27FC236}">
              <a16:creationId xmlns:a16="http://schemas.microsoft.com/office/drawing/2014/main" id="{175E3A9C-5F01-45F7-A714-16D78BF437F9}"/>
            </a:ext>
          </a:extLst>
        </xdr:cNvPr>
        <xdr:cNvSpPr txBox="1"/>
      </xdr:nvSpPr>
      <xdr:spPr>
        <a:xfrm>
          <a:off x="12190529" y="12466757"/>
          <a:ext cx="973023"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l"/>
          <a:r>
            <a:rPr lang="de-DE" sz="1400">
              <a:solidFill>
                <a:schemeClr val="bg1"/>
              </a:solidFill>
              <a:latin typeface="Arial" panose="020B0604020202020204" pitchFamily="34" charset="0"/>
              <a:cs typeface="Arial" panose="020B0604020202020204" pitchFamily="34" charset="0"/>
            </a:rPr>
            <a:t>The Cube</a:t>
          </a:r>
        </a:p>
      </xdr:txBody>
    </xdr:sp>
    <xdr:clientData/>
  </xdr:oneCellAnchor>
  <xdr:oneCellAnchor>
    <xdr:from>
      <xdr:col>18</xdr:col>
      <xdr:colOff>47985</xdr:colOff>
      <xdr:row>68</xdr:row>
      <xdr:rowOff>162654</xdr:rowOff>
    </xdr:from>
    <xdr:ext cx="793359" cy="298800"/>
    <xdr:sp macro="" textlink="">
      <xdr:nvSpPr>
        <xdr:cNvPr id="12" name="Textfeld 11">
          <a:extLst>
            <a:ext uri="{FF2B5EF4-FFF2-40B4-BE49-F238E27FC236}">
              <a16:creationId xmlns:a16="http://schemas.microsoft.com/office/drawing/2014/main" id="{1F0001D6-C513-477C-8919-FC7E543CF7E8}"/>
            </a:ext>
          </a:extLst>
        </xdr:cNvPr>
        <xdr:cNvSpPr txBox="1"/>
      </xdr:nvSpPr>
      <xdr:spPr>
        <a:xfrm>
          <a:off x="13763985" y="12468954"/>
          <a:ext cx="793359"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l"/>
          <a:r>
            <a:rPr lang="de-DE" sz="1400">
              <a:solidFill>
                <a:schemeClr val="bg1"/>
              </a:solidFill>
              <a:latin typeface="Arial" panose="020B0604020202020204" pitchFamily="34" charset="0"/>
              <a:cs typeface="Arial" panose="020B0604020202020204" pitchFamily="34" charset="0"/>
            </a:rPr>
            <a:t>Amedia</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020%20Konzeption%20intern\Berechnungsmodelle\A_Erstberechnungen\Capital%20Partners\250423%20-%20IFA%20Capital%20Partners%20-%20Vertriebsexcel%20-%20inkl%20EarlyBir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end natP"/>
      <sheetName val="natürliche Person"/>
    </sheetNames>
    <sheetDataSet>
      <sheetData sheetId="0">
        <row r="4">
          <cell r="Q4">
            <v>1</v>
          </cell>
        </row>
      </sheetData>
      <sheetData sheetId="1">
        <row r="6">
          <cell r="E6">
            <v>2500</v>
          </cell>
        </row>
        <row r="7">
          <cell r="E7">
            <v>0.5</v>
          </cell>
        </row>
        <row r="8">
          <cell r="E8">
            <v>0.03</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8CAAF-7C36-4CF7-9332-81B26ED3FDB5}">
  <sheetPr codeName="Tabelle4"/>
  <dimension ref="B2:V25"/>
  <sheetViews>
    <sheetView topLeftCell="E1" workbookViewId="0">
      <selection activeCell="T14" sqref="T14"/>
    </sheetView>
  </sheetViews>
  <sheetFormatPr baseColWidth="10" defaultRowHeight="14.25" x14ac:dyDescent="0.45"/>
  <cols>
    <col min="2" max="2" width="33.265625" bestFit="1" customWidth="1"/>
    <col min="3" max="12" width="12.3984375" customWidth="1"/>
    <col min="13" max="13" width="12.59765625" bestFit="1" customWidth="1"/>
    <col min="16" max="16" width="15.6640625" bestFit="1" customWidth="1"/>
  </cols>
  <sheetData>
    <row r="2" spans="2:22" x14ac:dyDescent="0.45">
      <c r="B2" s="28" t="s">
        <v>21</v>
      </c>
      <c r="C2" s="28"/>
      <c r="D2" s="28"/>
      <c r="E2" s="28"/>
      <c r="F2" s="28"/>
      <c r="G2" s="28"/>
      <c r="H2" s="28"/>
      <c r="I2" s="28"/>
      <c r="J2" s="28"/>
      <c r="K2" s="28"/>
      <c r="L2" s="28"/>
      <c r="M2" s="28"/>
      <c r="P2" s="26" t="s">
        <v>20</v>
      </c>
      <c r="Q2">
        <v>2500</v>
      </c>
      <c r="T2" s="22">
        <f ca="1">TODAY()</f>
        <v>45785</v>
      </c>
      <c r="U2" s="21">
        <f ca="1">IF(TODAY()&lt;=T4,U4,
IF(TODAY()&lt;=T5,U5,0))</f>
        <v>500000</v>
      </c>
    </row>
    <row r="3" spans="2:22" x14ac:dyDescent="0.45">
      <c r="B3" s="1"/>
      <c r="C3" s="1"/>
      <c r="D3" s="27"/>
      <c r="E3" s="27"/>
      <c r="F3" s="1"/>
      <c r="G3" s="1"/>
      <c r="H3" s="1"/>
      <c r="I3" s="1"/>
      <c r="J3" s="1"/>
      <c r="K3" s="1"/>
      <c r="L3" s="1"/>
      <c r="M3" s="1"/>
      <c r="P3" s="26" t="s">
        <v>19</v>
      </c>
      <c r="Q3">
        <f>anteile_gmbh</f>
        <v>2500</v>
      </c>
    </row>
    <row r="4" spans="2:22" x14ac:dyDescent="0.45">
      <c r="B4" s="25" t="s">
        <v>18</v>
      </c>
      <c r="C4" s="24">
        <v>1</v>
      </c>
      <c r="D4" s="24">
        <v>2</v>
      </c>
      <c r="E4" s="24">
        <v>3</v>
      </c>
      <c r="F4" s="24">
        <v>4</v>
      </c>
      <c r="G4" s="24">
        <v>5</v>
      </c>
      <c r="H4" s="24">
        <v>6</v>
      </c>
      <c r="I4" s="24">
        <v>7</v>
      </c>
      <c r="J4" s="24">
        <v>8</v>
      </c>
      <c r="K4" s="12"/>
      <c r="L4" s="23" t="s">
        <v>17</v>
      </c>
      <c r="M4" s="12"/>
      <c r="P4" t="s">
        <v>16</v>
      </c>
      <c r="Q4">
        <f>Q3/Q2</f>
        <v>1</v>
      </c>
      <c r="T4" s="22">
        <v>45930</v>
      </c>
      <c r="U4" s="21">
        <v>500000</v>
      </c>
    </row>
    <row r="5" spans="2:22" x14ac:dyDescent="0.45">
      <c r="B5" s="3" t="s">
        <v>15</v>
      </c>
      <c r="C5" s="2">
        <f>C6*berhon_gmbh</f>
        <v>-750000</v>
      </c>
      <c r="D5" s="19"/>
      <c r="E5" s="19"/>
      <c r="F5" s="2"/>
      <c r="G5" s="2"/>
      <c r="H5" s="2"/>
      <c r="I5" s="2"/>
      <c r="J5" s="2"/>
      <c r="K5" s="2"/>
      <c r="L5" s="2"/>
      <c r="M5" s="1"/>
      <c r="T5" s="22">
        <v>46022</v>
      </c>
      <c r="U5" s="21">
        <v>375000</v>
      </c>
    </row>
    <row r="6" spans="2:22" x14ac:dyDescent="0.45">
      <c r="B6" s="17" t="s">
        <v>14</v>
      </c>
      <c r="C6" s="20">
        <v>-25000000</v>
      </c>
      <c r="D6" s="2"/>
      <c r="E6" s="2"/>
      <c r="F6" s="2"/>
      <c r="G6" s="2"/>
      <c r="H6" s="2"/>
      <c r="I6" s="2"/>
      <c r="J6" s="2"/>
      <c r="K6" s="2"/>
      <c r="L6" s="2"/>
      <c r="M6" s="1"/>
      <c r="P6" t="s">
        <v>13</v>
      </c>
      <c r="Q6">
        <v>2.2000000000000002</v>
      </c>
    </row>
    <row r="7" spans="2:22" x14ac:dyDescent="0.45">
      <c r="B7" s="17"/>
      <c r="C7" s="19"/>
      <c r="D7" s="2"/>
      <c r="E7" s="2"/>
      <c r="F7" s="2"/>
      <c r="G7" s="2"/>
      <c r="H7" s="2"/>
      <c r="I7" s="2"/>
      <c r="J7" s="2"/>
      <c r="K7" s="2"/>
      <c r="L7" s="2"/>
      <c r="M7" s="1"/>
      <c r="P7" t="s">
        <v>12</v>
      </c>
      <c r="Q7" s="18">
        <v>0.05</v>
      </c>
    </row>
    <row r="8" spans="2:22" x14ac:dyDescent="0.45">
      <c r="B8" s="3" t="s">
        <v>12</v>
      </c>
      <c r="C8" s="2"/>
      <c r="D8" s="2"/>
      <c r="E8" s="16">
        <f ca="1">1666666.66666667+U2</f>
        <v>2166666.6666666698</v>
      </c>
      <c r="F8" s="16">
        <v>1666666.6666666667</v>
      </c>
      <c r="G8" s="16">
        <v>1666666.6666666667</v>
      </c>
      <c r="H8" s="16">
        <v>1666666.6666666667</v>
      </c>
      <c r="I8" s="16">
        <v>1666666.6666666667</v>
      </c>
      <c r="J8" s="16">
        <v>1666666.6666666667</v>
      </c>
      <c r="K8" s="2"/>
      <c r="L8" s="2"/>
      <c r="M8" s="1"/>
    </row>
    <row r="9" spans="2:22" x14ac:dyDescent="0.45">
      <c r="B9" s="17" t="s">
        <v>11</v>
      </c>
      <c r="C9" s="2"/>
      <c r="D9" s="2"/>
      <c r="E9" s="16">
        <v>-375000</v>
      </c>
      <c r="F9" s="16">
        <v>-375000</v>
      </c>
      <c r="G9" s="16">
        <v>-375000</v>
      </c>
      <c r="H9" s="16">
        <v>-375000</v>
      </c>
      <c r="I9" s="16">
        <v>-375000</v>
      </c>
      <c r="J9" s="16">
        <v>-375000</v>
      </c>
      <c r="K9" s="2"/>
      <c r="L9" s="2"/>
      <c r="M9" s="1"/>
    </row>
    <row r="10" spans="2:22" x14ac:dyDescent="0.45">
      <c r="B10" s="3" t="s">
        <v>10</v>
      </c>
      <c r="C10" s="2"/>
      <c r="D10" s="2"/>
      <c r="E10" s="16"/>
      <c r="F10" s="16"/>
      <c r="G10" s="16"/>
      <c r="H10" s="16"/>
      <c r="I10" s="16"/>
      <c r="J10" s="16">
        <f ca="1">20000000-U2</f>
        <v>19500000</v>
      </c>
      <c r="K10" s="2"/>
      <c r="L10" s="2"/>
      <c r="M10" s="1"/>
    </row>
    <row r="11" spans="2:22" x14ac:dyDescent="0.45">
      <c r="B11" s="17" t="s">
        <v>9</v>
      </c>
      <c r="C11" s="2"/>
      <c r="D11" s="2"/>
      <c r="E11" s="16"/>
      <c r="F11" s="16"/>
      <c r="G11" s="16"/>
      <c r="H11" s="16"/>
      <c r="I11" s="16"/>
      <c r="J11" s="16">
        <f ca="1">-6000000+(U2*0.3)</f>
        <v>-5850000</v>
      </c>
      <c r="K11" s="2"/>
      <c r="L11" s="2"/>
      <c r="M11" s="1"/>
    </row>
    <row r="12" spans="2:22" x14ac:dyDescent="0.45">
      <c r="B12" s="15" t="s">
        <v>3</v>
      </c>
      <c r="C12" s="13"/>
      <c r="D12" s="13"/>
      <c r="E12" s="14"/>
      <c r="F12" s="14"/>
      <c r="G12" s="14"/>
      <c r="H12" s="14"/>
      <c r="I12" s="14"/>
      <c r="J12" s="14">
        <v>25000000</v>
      </c>
      <c r="K12" s="13"/>
      <c r="L12" s="13"/>
      <c r="M12" s="12"/>
    </row>
    <row r="13" spans="2:22" x14ac:dyDescent="0.45">
      <c r="B13" s="3" t="s">
        <v>8</v>
      </c>
      <c r="C13" s="2">
        <v>0</v>
      </c>
      <c r="D13" s="2">
        <f t="shared" ref="D13:J13" si="0">SUM(D8:D12)</f>
        <v>0</v>
      </c>
      <c r="E13" s="2">
        <f t="shared" ca="1" si="0"/>
        <v>1791666.6666666698</v>
      </c>
      <c r="F13" s="2">
        <f t="shared" si="0"/>
        <v>1291666.6666666667</v>
      </c>
      <c r="G13" s="2">
        <f t="shared" si="0"/>
        <v>1291666.6666666667</v>
      </c>
      <c r="H13" s="2">
        <f t="shared" si="0"/>
        <v>1291666.6666666667</v>
      </c>
      <c r="I13" s="2">
        <f t="shared" si="0"/>
        <v>1291666.6666666667</v>
      </c>
      <c r="J13" s="2">
        <f t="shared" ca="1" si="0"/>
        <v>39941666.666666672</v>
      </c>
      <c r="K13" s="2"/>
      <c r="L13" s="2"/>
      <c r="M13" s="1"/>
      <c r="T13" s="22"/>
      <c r="V13" s="22"/>
    </row>
    <row r="14" spans="2:22" x14ac:dyDescent="0.45">
      <c r="B14" s="3"/>
      <c r="C14" s="2"/>
      <c r="D14" s="2"/>
      <c r="E14" s="9"/>
      <c r="F14" s="9"/>
      <c r="G14" s="9"/>
      <c r="H14" s="9"/>
      <c r="I14" s="9"/>
      <c r="J14" s="9"/>
      <c r="K14" s="2"/>
      <c r="L14" s="2"/>
      <c r="M14" s="1"/>
      <c r="V14" s="22"/>
    </row>
    <row r="15" spans="2:22" x14ac:dyDescent="0.45">
      <c r="B15" s="3"/>
      <c r="C15" s="2"/>
      <c r="D15" s="2"/>
      <c r="E15" s="9"/>
      <c r="F15" s="9"/>
      <c r="G15" s="9"/>
      <c r="H15" s="9"/>
      <c r="I15" s="9"/>
      <c r="J15" s="9"/>
      <c r="K15" s="2"/>
      <c r="L15" s="2"/>
      <c r="M15" s="1"/>
      <c r="T15" s="22"/>
      <c r="V15" s="22"/>
    </row>
    <row r="16" spans="2:22" x14ac:dyDescent="0.45">
      <c r="B16" s="3" t="s">
        <v>7</v>
      </c>
      <c r="C16" s="2">
        <f t="shared" ref="C16:J16" si="1">SUM(C5:C12)</f>
        <v>-25750000</v>
      </c>
      <c r="D16" s="2">
        <f t="shared" si="1"/>
        <v>0</v>
      </c>
      <c r="E16" s="2">
        <f t="shared" ca="1" si="1"/>
        <v>1791666.6666666698</v>
      </c>
      <c r="F16" s="2">
        <f t="shared" si="1"/>
        <v>1291666.6666666667</v>
      </c>
      <c r="G16" s="2">
        <f t="shared" si="1"/>
        <v>1291666.6666666667</v>
      </c>
      <c r="H16" s="2">
        <f t="shared" si="1"/>
        <v>1291666.6666666667</v>
      </c>
      <c r="I16" s="2">
        <f t="shared" si="1"/>
        <v>1291666.6666666667</v>
      </c>
      <c r="J16" s="2">
        <f t="shared" ca="1" si="1"/>
        <v>39941666.666666672</v>
      </c>
      <c r="K16" s="2"/>
      <c r="L16" s="4">
        <f ca="1">IRR(C16:J16)</f>
        <v>9.7370323557656624E-2</v>
      </c>
      <c r="M16" s="1" t="s">
        <v>6</v>
      </c>
      <c r="V16" s="22"/>
    </row>
    <row r="17" spans="2:22" x14ac:dyDescent="0.45">
      <c r="B17" s="3"/>
      <c r="C17" s="2"/>
      <c r="D17" s="2"/>
      <c r="E17" s="9"/>
      <c r="F17" s="9"/>
      <c r="G17" s="9"/>
      <c r="H17" s="9"/>
      <c r="I17" s="11"/>
      <c r="J17" s="9"/>
      <c r="K17" s="2"/>
      <c r="L17" s="2">
        <f ca="1">SUM(C16:J16)</f>
        <v>21150000.000000015</v>
      </c>
      <c r="M17" s="1" t="s">
        <v>5</v>
      </c>
      <c r="V17" s="22"/>
    </row>
    <row r="18" spans="2:22" x14ac:dyDescent="0.45">
      <c r="B18" s="3"/>
      <c r="C18" s="2"/>
      <c r="D18" s="2"/>
      <c r="E18" s="9"/>
      <c r="F18" s="9"/>
      <c r="G18" s="9"/>
      <c r="H18" s="9"/>
      <c r="I18" s="9"/>
      <c r="J18" s="9"/>
      <c r="K18" s="2"/>
      <c r="L18" s="6"/>
      <c r="M18" s="1"/>
      <c r="T18" s="22"/>
      <c r="V18" s="22"/>
    </row>
    <row r="19" spans="2:22" x14ac:dyDescent="0.45">
      <c r="B19" s="3"/>
      <c r="C19" s="2"/>
      <c r="D19" s="2"/>
      <c r="E19" s="9"/>
      <c r="F19" s="9"/>
      <c r="G19" s="9"/>
      <c r="H19" s="9"/>
      <c r="I19" s="9"/>
      <c r="J19" s="9"/>
      <c r="K19" s="2"/>
      <c r="L19" s="1"/>
      <c r="M19" s="1"/>
      <c r="V19" s="22"/>
    </row>
    <row r="20" spans="2:22" x14ac:dyDescent="0.45">
      <c r="B20" s="10" t="s">
        <v>4</v>
      </c>
      <c r="C20" s="2"/>
      <c r="D20" s="2"/>
      <c r="E20" s="9"/>
      <c r="F20" s="9"/>
      <c r="G20" s="9"/>
      <c r="H20" s="9"/>
      <c r="I20" s="9"/>
      <c r="J20" s="9"/>
      <c r="K20" s="2"/>
      <c r="L20" s="6"/>
      <c r="M20" s="1"/>
      <c r="V20" s="22"/>
    </row>
    <row r="21" spans="2:22" x14ac:dyDescent="0.45">
      <c r="B21" s="8">
        <f>steuerprog_gmbh</f>
        <v>0.23</v>
      </c>
      <c r="C21" s="2">
        <f t="shared" ref="C21:J21" si="2">SUM(C8:C11)*-$B$21</f>
        <v>0</v>
      </c>
      <c r="D21" s="2">
        <f t="shared" si="2"/>
        <v>0</v>
      </c>
      <c r="E21" s="2">
        <f t="shared" ca="1" si="2"/>
        <v>-412083.33333333407</v>
      </c>
      <c r="F21" s="2">
        <f t="shared" si="2"/>
        <v>-297083.33333333337</v>
      </c>
      <c r="G21" s="2">
        <f t="shared" si="2"/>
        <v>-297083.33333333337</v>
      </c>
      <c r="H21" s="2">
        <f t="shared" si="2"/>
        <v>-297083.33333333337</v>
      </c>
      <c r="I21" s="2">
        <f t="shared" si="2"/>
        <v>-297083.33333333337</v>
      </c>
      <c r="J21" s="2">
        <f t="shared" ca="1" si="2"/>
        <v>-3436583.333333334</v>
      </c>
      <c r="K21" s="2"/>
      <c r="L21" s="6"/>
      <c r="M21" s="1"/>
      <c r="V21" s="22"/>
    </row>
    <row r="22" spans="2:22" x14ac:dyDescent="0.45">
      <c r="B22" s="7" t="s">
        <v>3</v>
      </c>
      <c r="C22" s="2">
        <f t="shared" ref="C22:J22" si="3">C12</f>
        <v>0</v>
      </c>
      <c r="D22" s="2">
        <f t="shared" si="3"/>
        <v>0</v>
      </c>
      <c r="E22" s="2">
        <f t="shared" si="3"/>
        <v>0</v>
      </c>
      <c r="F22" s="2">
        <f t="shared" si="3"/>
        <v>0</v>
      </c>
      <c r="G22" s="2">
        <f t="shared" si="3"/>
        <v>0</v>
      </c>
      <c r="H22" s="2">
        <f t="shared" si="3"/>
        <v>0</v>
      </c>
      <c r="I22" s="2">
        <f t="shared" si="3"/>
        <v>0</v>
      </c>
      <c r="J22" s="2">
        <f t="shared" si="3"/>
        <v>25000000</v>
      </c>
      <c r="K22" s="2"/>
      <c r="L22" s="6"/>
      <c r="M22" s="1"/>
      <c r="V22" s="22"/>
    </row>
    <row r="23" spans="2:22" x14ac:dyDescent="0.45">
      <c r="B23" s="5" t="s">
        <v>2</v>
      </c>
      <c r="C23" s="2">
        <f t="shared" ref="C23:J23" si="4">C16+C21</f>
        <v>-25750000</v>
      </c>
      <c r="D23" s="2">
        <f t="shared" si="4"/>
        <v>0</v>
      </c>
      <c r="E23" s="2">
        <f t="shared" ca="1" si="4"/>
        <v>1379583.3333333358</v>
      </c>
      <c r="F23" s="2">
        <f t="shared" si="4"/>
        <v>994583.33333333337</v>
      </c>
      <c r="G23" s="2">
        <f t="shared" si="4"/>
        <v>994583.33333333337</v>
      </c>
      <c r="H23" s="2">
        <f t="shared" si="4"/>
        <v>994583.33333333337</v>
      </c>
      <c r="I23" s="2">
        <f t="shared" si="4"/>
        <v>994583.33333333337</v>
      </c>
      <c r="J23" s="2">
        <f t="shared" ca="1" si="4"/>
        <v>36505083.333333336</v>
      </c>
      <c r="K23" s="2"/>
      <c r="L23" s="4">
        <f ca="1">IRR(C23:J23)</f>
        <v>7.7113582084850307E-2</v>
      </c>
      <c r="M23" s="1" t="s">
        <v>1</v>
      </c>
      <c r="V23" s="22"/>
    </row>
    <row r="24" spans="2:22" x14ac:dyDescent="0.45">
      <c r="B24" s="3"/>
      <c r="C24" s="2"/>
      <c r="D24" s="2"/>
      <c r="E24" s="2"/>
      <c r="F24" s="2"/>
      <c r="G24" s="2"/>
      <c r="H24" s="2"/>
      <c r="I24" s="2"/>
      <c r="J24" s="2"/>
      <c r="K24" s="2"/>
      <c r="L24" s="2">
        <f ca="1">SUM(C23:J23)</f>
        <v>16113000</v>
      </c>
      <c r="M24" s="1" t="s">
        <v>0</v>
      </c>
      <c r="V24" s="22"/>
    </row>
    <row r="25" spans="2:22" x14ac:dyDescent="0.45">
      <c r="B25" s="1"/>
      <c r="C25" s="1"/>
      <c r="D25" s="1"/>
      <c r="E25" s="1"/>
      <c r="F25" s="1"/>
      <c r="G25" s="1"/>
      <c r="H25" s="1"/>
      <c r="I25" s="1"/>
      <c r="J25" s="1"/>
      <c r="K25" s="2"/>
      <c r="L25" s="1"/>
      <c r="M25" s="1"/>
      <c r="V25" s="22"/>
    </row>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E756-0E46-4849-A055-199DCAB34A21}">
  <sheetPr codeName="Tabelle3">
    <pageSetUpPr fitToPage="1"/>
  </sheetPr>
  <dimension ref="C2:W81"/>
  <sheetViews>
    <sheetView showGridLines="0" tabSelected="1" zoomScaleNormal="100" workbookViewId="0">
      <selection activeCell="D5" sqref="D5:E5"/>
    </sheetView>
  </sheetViews>
  <sheetFormatPr baseColWidth="10" defaultRowHeight="14.25" x14ac:dyDescent="0.45"/>
  <cols>
    <col min="3" max="3" width="19.265625" bestFit="1" customWidth="1"/>
    <col min="4" max="4" width="19.265625" customWidth="1"/>
    <col min="9" max="9" width="3.59765625" customWidth="1"/>
    <col min="10" max="12" width="1.59765625" customWidth="1"/>
    <col min="13" max="20" width="15.33203125" customWidth="1"/>
    <col min="21" max="21" width="1.59765625" customWidth="1"/>
    <col min="22" max="22" width="3.59765625" customWidth="1"/>
  </cols>
  <sheetData>
    <row r="2" spans="3:23" x14ac:dyDescent="0.45">
      <c r="H2" s="80"/>
      <c r="I2" s="79"/>
      <c r="J2" s="79"/>
      <c r="K2" s="79"/>
      <c r="L2" s="79"/>
      <c r="M2" s="79"/>
      <c r="N2" s="79"/>
      <c r="O2" s="79"/>
      <c r="P2" s="79"/>
      <c r="Q2" s="79"/>
      <c r="R2" s="79"/>
      <c r="S2" s="79"/>
      <c r="T2" s="79"/>
      <c r="U2" s="79"/>
      <c r="V2" s="79"/>
      <c r="W2" s="78"/>
    </row>
    <row r="3" spans="3:23" ht="14.35" customHeight="1" x14ac:dyDescent="0.45">
      <c r="C3" s="87" t="s">
        <v>46</v>
      </c>
      <c r="D3" s="88"/>
      <c r="E3" s="89"/>
      <c r="H3" s="33"/>
      <c r="I3" s="36"/>
      <c r="J3" s="36"/>
      <c r="K3" s="36"/>
      <c r="L3" s="36"/>
      <c r="M3" s="36"/>
      <c r="N3" s="36"/>
      <c r="O3" s="36"/>
      <c r="P3" s="36"/>
      <c r="Q3" s="36"/>
      <c r="R3" s="36"/>
      <c r="S3" s="36"/>
      <c r="T3" s="36"/>
      <c r="U3" s="36"/>
      <c r="V3" s="36"/>
      <c r="W3" s="32"/>
    </row>
    <row r="4" spans="3:23" ht="14.35" customHeight="1" x14ac:dyDescent="0.45">
      <c r="C4" s="90"/>
      <c r="D4" s="91"/>
      <c r="E4" s="92"/>
      <c r="H4" s="33"/>
      <c r="I4" s="36"/>
      <c r="J4" s="93" t="s">
        <v>45</v>
      </c>
      <c r="K4" s="93"/>
      <c r="L4" s="93"/>
      <c r="M4" s="93"/>
      <c r="N4" s="93"/>
      <c r="O4" s="93"/>
      <c r="P4" s="93"/>
      <c r="Q4" s="36"/>
      <c r="R4" s="36"/>
      <c r="S4" s="36"/>
      <c r="T4" s="36"/>
      <c r="U4" s="36"/>
      <c r="V4" s="36"/>
      <c r="W4" s="32"/>
    </row>
    <row r="5" spans="3:23" ht="14.35" customHeight="1" x14ac:dyDescent="0.45">
      <c r="C5" s="77" t="s">
        <v>44</v>
      </c>
      <c r="D5" s="94" t="s">
        <v>43</v>
      </c>
      <c r="E5" s="95"/>
      <c r="H5" s="33"/>
      <c r="I5" s="36"/>
      <c r="J5" s="93"/>
      <c r="K5" s="93"/>
      <c r="L5" s="93"/>
      <c r="M5" s="93"/>
      <c r="N5" s="93"/>
      <c r="O5" s="93"/>
      <c r="P5" s="93"/>
      <c r="Q5" s="36"/>
      <c r="R5" s="36"/>
      <c r="S5" s="36"/>
      <c r="T5" s="36"/>
      <c r="U5" s="36"/>
      <c r="V5" s="36"/>
      <c r="W5" s="32"/>
    </row>
    <row r="6" spans="3:23" ht="14.35" customHeight="1" x14ac:dyDescent="0.45">
      <c r="C6" s="76" t="s">
        <v>42</v>
      </c>
      <c r="D6" s="75"/>
      <c r="E6" s="74">
        <v>2500</v>
      </c>
      <c r="H6" s="33"/>
      <c r="I6" s="36"/>
      <c r="J6" s="93"/>
      <c r="K6" s="93"/>
      <c r="L6" s="93"/>
      <c r="M6" s="93"/>
      <c r="N6" s="93"/>
      <c r="O6" s="93"/>
      <c r="P6" s="93"/>
      <c r="Q6" s="36"/>
      <c r="R6" s="36"/>
      <c r="S6" s="36"/>
      <c r="T6" s="36"/>
      <c r="U6" s="36"/>
      <c r="V6" s="36"/>
      <c r="W6" s="32"/>
    </row>
    <row r="7" spans="3:23" ht="14.35" customHeight="1" x14ac:dyDescent="0.45">
      <c r="C7" s="73" t="s">
        <v>41</v>
      </c>
      <c r="D7" s="72"/>
      <c r="E7" s="71">
        <v>0.23</v>
      </c>
      <c r="H7" s="33"/>
      <c r="I7" s="36"/>
      <c r="J7" s="36"/>
      <c r="K7" s="36"/>
      <c r="L7" s="36"/>
      <c r="M7" s="36"/>
      <c r="N7" s="36"/>
      <c r="O7" s="36"/>
      <c r="P7" s="36"/>
      <c r="Q7" s="63"/>
      <c r="R7" s="63"/>
      <c r="S7" s="63"/>
      <c r="T7" s="63"/>
      <c r="U7" s="63"/>
      <c r="V7" s="36"/>
      <c r="W7" s="65"/>
    </row>
    <row r="8" spans="3:23" ht="14.35" customHeight="1" x14ac:dyDescent="0.45">
      <c r="C8" s="70" t="s">
        <v>40</v>
      </c>
      <c r="D8" s="69"/>
      <c r="E8" s="68">
        <v>0.03</v>
      </c>
      <c r="H8" s="33"/>
      <c r="I8" s="36"/>
      <c r="J8" s="36"/>
      <c r="K8" s="36"/>
      <c r="L8" s="36"/>
      <c r="M8" s="36"/>
      <c r="N8" s="36"/>
      <c r="O8" s="36"/>
      <c r="P8" s="36"/>
      <c r="Q8" s="63"/>
      <c r="R8" s="81" t="str">
        <f>"Individuelle Berechnung für"</f>
        <v>Individuelle Berechnung für</v>
      </c>
      <c r="S8" s="81"/>
      <c r="T8" s="81"/>
      <c r="U8" s="67"/>
      <c r="V8" s="36"/>
      <c r="W8" s="65"/>
    </row>
    <row r="9" spans="3:23" ht="14.35" customHeight="1" x14ac:dyDescent="0.45">
      <c r="C9" s="67"/>
      <c r="D9" s="67"/>
      <c r="H9" s="33"/>
      <c r="I9" s="36"/>
      <c r="J9" s="36"/>
      <c r="K9" s="36"/>
      <c r="L9" s="36"/>
      <c r="M9" s="36"/>
      <c r="N9" s="36"/>
      <c r="O9" s="36"/>
      <c r="P9" s="36"/>
      <c r="Q9" s="63"/>
      <c r="R9" s="81" t="str">
        <f>D5</f>
        <v>Muster GmbH</v>
      </c>
      <c r="S9" s="81"/>
      <c r="T9" s="81"/>
      <c r="U9" s="67"/>
      <c r="V9" s="36"/>
      <c r="W9" s="65"/>
    </row>
    <row r="10" spans="3:23" ht="14.45" customHeight="1" x14ac:dyDescent="0.45">
      <c r="C10" s="67"/>
      <c r="D10" s="67"/>
      <c r="H10" s="33"/>
      <c r="I10" s="36"/>
      <c r="J10" s="36"/>
      <c r="K10" s="36"/>
      <c r="L10" s="36"/>
      <c r="M10" s="36"/>
      <c r="N10" s="36"/>
      <c r="O10" s="36"/>
      <c r="P10" s="36"/>
      <c r="Q10" s="63"/>
      <c r="R10" s="81" t="str">
        <f ca="1">"gültig bis "&amp;TEXT(IF(MOD(MONTH(TODAY()),3)=0,EOMONTH(TODAY(),0),EOMONTH(TODAY(),3-MOD(MONTH(TODAY()),3))),"TT.MM.JJJJ")</f>
        <v>gültig bis 30.06.2025</v>
      </c>
      <c r="S10" s="81"/>
      <c r="T10" s="81"/>
      <c r="U10" s="67"/>
      <c r="V10" s="36"/>
      <c r="W10" s="65"/>
    </row>
    <row r="11" spans="3:23" ht="20.65" x14ac:dyDescent="0.6">
      <c r="H11" s="33"/>
      <c r="I11" s="36"/>
      <c r="J11" s="66" t="s">
        <v>39</v>
      </c>
      <c r="K11" s="36"/>
      <c r="L11" s="36"/>
      <c r="M11" s="36"/>
      <c r="N11" s="36"/>
      <c r="O11" s="36"/>
      <c r="P11" s="36"/>
      <c r="Q11" s="36"/>
      <c r="R11" s="36"/>
      <c r="S11" s="36"/>
      <c r="T11" s="63"/>
      <c r="U11" s="36"/>
      <c r="V11" s="36"/>
      <c r="W11" s="65"/>
    </row>
    <row r="12" spans="3:23" ht="15.4" customHeight="1" x14ac:dyDescent="0.45">
      <c r="H12" s="33"/>
      <c r="I12" s="36"/>
      <c r="J12" s="64" t="s">
        <v>4</v>
      </c>
      <c r="K12" s="36"/>
      <c r="L12" s="36"/>
      <c r="M12" s="36"/>
      <c r="N12" s="36"/>
      <c r="O12" s="36"/>
      <c r="P12" s="36"/>
      <c r="Q12" s="36"/>
      <c r="R12" s="36"/>
      <c r="S12" s="36"/>
      <c r="T12" s="36"/>
      <c r="U12" s="36"/>
      <c r="V12" s="36"/>
      <c r="W12" s="65"/>
    </row>
    <row r="13" spans="3:23" x14ac:dyDescent="0.45">
      <c r="H13" s="33"/>
      <c r="I13" s="36"/>
      <c r="J13" s="36"/>
      <c r="K13" s="36"/>
      <c r="L13" s="36"/>
      <c r="M13" s="36"/>
      <c r="N13" s="36"/>
      <c r="O13" s="36"/>
      <c r="P13" s="36"/>
      <c r="Q13" s="36"/>
      <c r="R13" s="36"/>
      <c r="S13" s="36"/>
      <c r="T13" s="36"/>
      <c r="U13" s="36"/>
      <c r="V13" s="36"/>
      <c r="W13" s="65"/>
    </row>
    <row r="14" spans="3:23" ht="17.25" x14ac:dyDescent="0.45">
      <c r="H14" s="33"/>
      <c r="I14" s="36"/>
      <c r="J14" s="82">
        <f>anteile_gmbh</f>
        <v>2500</v>
      </c>
      <c r="K14" s="82"/>
      <c r="L14" s="82"/>
      <c r="M14" s="82"/>
      <c r="N14" s="82"/>
      <c r="O14" s="64"/>
      <c r="P14" s="64"/>
      <c r="Q14" s="64"/>
      <c r="R14" s="36"/>
      <c r="S14" s="36"/>
      <c r="T14" s="36"/>
      <c r="U14" s="36"/>
      <c r="V14" s="36"/>
      <c r="W14" s="32"/>
    </row>
    <row r="15" spans="3:23" ht="17.25" x14ac:dyDescent="0.45">
      <c r="H15" s="33"/>
      <c r="I15" s="36"/>
      <c r="J15" s="83" t="s">
        <v>38</v>
      </c>
      <c r="K15" s="83"/>
      <c r="L15" s="83"/>
      <c r="M15" s="83"/>
      <c r="N15" s="83"/>
      <c r="O15" s="84">
        <f>-('Backend GmbH'!C5+'Backend GmbH'!C6)*faktor_anteile_gmbh</f>
        <v>25750000</v>
      </c>
      <c r="P15" s="84"/>
      <c r="Q15" s="64"/>
      <c r="R15" s="63"/>
      <c r="S15" s="63"/>
      <c r="T15" s="63"/>
      <c r="U15" s="36"/>
      <c r="V15" s="36"/>
      <c r="W15" s="32"/>
    </row>
    <row r="16" spans="3:23" x14ac:dyDescent="0.45">
      <c r="H16" s="33"/>
      <c r="I16" s="36"/>
      <c r="J16" s="36"/>
      <c r="K16" s="36"/>
      <c r="L16" s="36"/>
      <c r="M16" s="36"/>
      <c r="N16" s="36"/>
      <c r="O16" s="36"/>
      <c r="P16" s="36"/>
      <c r="Q16" s="36"/>
      <c r="R16" s="36"/>
      <c r="S16" s="36"/>
      <c r="T16" s="36"/>
      <c r="U16" s="36"/>
      <c r="V16" s="36"/>
      <c r="W16" s="32"/>
    </row>
    <row r="17" spans="8:23" ht="6.85" customHeight="1" x14ac:dyDescent="0.45">
      <c r="H17" s="33"/>
      <c r="I17" s="36"/>
      <c r="J17" s="40"/>
      <c r="K17" s="40"/>
      <c r="L17" s="40"/>
      <c r="M17" s="40"/>
      <c r="N17" s="40"/>
      <c r="O17" s="40"/>
      <c r="P17" s="40"/>
      <c r="Q17" s="40"/>
      <c r="R17" s="40"/>
      <c r="S17" s="40"/>
      <c r="T17" s="40"/>
      <c r="U17" s="40"/>
      <c r="V17" s="36"/>
      <c r="W17" s="32"/>
    </row>
    <row r="18" spans="8:23" ht="15.4" x14ac:dyDescent="0.45">
      <c r="H18" s="33"/>
      <c r="I18" s="36"/>
      <c r="J18" s="40"/>
      <c r="K18" s="40"/>
      <c r="L18" s="40"/>
      <c r="M18" s="96" t="s">
        <v>37</v>
      </c>
      <c r="N18" s="96"/>
      <c r="O18" s="96"/>
      <c r="P18" s="58"/>
      <c r="Q18" s="58"/>
      <c r="R18" s="58"/>
      <c r="S18" s="58"/>
      <c r="T18" s="58"/>
      <c r="U18" s="40"/>
      <c r="V18" s="36"/>
      <c r="W18" s="32"/>
    </row>
    <row r="19" spans="8:23" x14ac:dyDescent="0.45">
      <c r="H19" s="33"/>
      <c r="I19" s="36"/>
      <c r="J19" s="40"/>
      <c r="K19" s="40"/>
      <c r="L19" s="40"/>
      <c r="M19" s="58"/>
      <c r="N19" s="58"/>
      <c r="O19" s="58"/>
      <c r="P19" s="58"/>
      <c r="Q19" s="58"/>
      <c r="R19" s="58"/>
      <c r="S19" s="58"/>
      <c r="T19" s="58"/>
      <c r="U19" s="40"/>
      <c r="V19" s="36"/>
      <c r="W19" s="32"/>
    </row>
    <row r="20" spans="8:23" x14ac:dyDescent="0.45">
      <c r="H20" s="33"/>
      <c r="I20" s="36"/>
      <c r="J20" s="40"/>
      <c r="K20" s="40"/>
      <c r="L20" s="40"/>
      <c r="M20" s="86" t="s">
        <v>36</v>
      </c>
      <c r="N20" s="86"/>
      <c r="O20" s="86"/>
      <c r="P20" s="59"/>
      <c r="Q20" s="59"/>
      <c r="R20" s="62"/>
      <c r="S20" s="62"/>
      <c r="T20" s="61">
        <f>-'Backend GmbH'!C6*faktor_anteile_gmbh</f>
        <v>25000000</v>
      </c>
      <c r="U20" s="40"/>
      <c r="V20" s="36"/>
      <c r="W20" s="32"/>
    </row>
    <row r="21" spans="8:23" ht="3" customHeight="1" x14ac:dyDescent="0.45">
      <c r="H21" s="33"/>
      <c r="I21" s="36"/>
      <c r="J21" s="40"/>
      <c r="K21" s="40"/>
      <c r="L21" s="40"/>
      <c r="M21" s="97"/>
      <c r="N21" s="97"/>
      <c r="O21" s="97"/>
      <c r="P21" s="59"/>
      <c r="Q21" s="59"/>
      <c r="R21" s="58"/>
      <c r="S21" s="58"/>
      <c r="T21" s="40"/>
      <c r="U21" s="40"/>
      <c r="V21" s="36"/>
      <c r="W21" s="32"/>
    </row>
    <row r="22" spans="8:23" x14ac:dyDescent="0.45">
      <c r="H22" s="33"/>
      <c r="I22" s="36"/>
      <c r="J22" s="40"/>
      <c r="K22" s="40"/>
      <c r="L22" s="40"/>
      <c r="M22" s="86" t="s">
        <v>35</v>
      </c>
      <c r="N22" s="86"/>
      <c r="O22" s="86"/>
      <c r="P22" s="59"/>
      <c r="Q22" s="59"/>
      <c r="R22" s="58"/>
      <c r="S22" s="58"/>
      <c r="T22" s="61">
        <f ca="1">SUM('Backend GmbH'!E13:J13)*faktor_anteile_gmbh</f>
        <v>46900000.000000007</v>
      </c>
      <c r="U22" s="40"/>
      <c r="V22" s="36"/>
      <c r="W22" s="32"/>
    </row>
    <row r="23" spans="8:23" ht="3" customHeight="1" x14ac:dyDescent="0.45">
      <c r="H23" s="33"/>
      <c r="I23" s="36"/>
      <c r="J23" s="40"/>
      <c r="K23" s="40"/>
      <c r="L23" s="40"/>
      <c r="M23" s="60"/>
      <c r="N23" s="60"/>
      <c r="O23" s="60"/>
      <c r="P23" s="59"/>
      <c r="Q23" s="59"/>
      <c r="R23" s="58"/>
      <c r="S23" s="58"/>
      <c r="T23" s="40"/>
      <c r="U23" s="40"/>
      <c r="V23" s="36"/>
      <c r="W23" s="32"/>
    </row>
    <row r="24" spans="8:23" x14ac:dyDescent="0.45">
      <c r="H24" s="33"/>
      <c r="I24" s="36"/>
      <c r="J24" s="40"/>
      <c r="K24" s="40"/>
      <c r="L24" s="40"/>
      <c r="M24" s="86" t="s">
        <v>34</v>
      </c>
      <c r="N24" s="86"/>
      <c r="O24" s="86"/>
      <c r="P24" s="59"/>
      <c r="Q24" s="59"/>
      <c r="R24" s="58"/>
      <c r="S24" s="58"/>
      <c r="T24" s="61">
        <f ca="1">'Backend GmbH'!L24*faktor_anteile_gmbh</f>
        <v>16113000</v>
      </c>
      <c r="U24" s="40"/>
      <c r="V24" s="36"/>
      <c r="W24" s="32"/>
    </row>
    <row r="25" spans="8:23" ht="3" customHeight="1" x14ac:dyDescent="0.45">
      <c r="H25" s="33"/>
      <c r="I25" s="36"/>
      <c r="J25" s="40"/>
      <c r="K25" s="40"/>
      <c r="L25" s="40"/>
      <c r="M25" s="60"/>
      <c r="N25" s="60"/>
      <c r="O25" s="60"/>
      <c r="P25" s="59"/>
      <c r="Q25" s="59"/>
      <c r="R25" s="58"/>
      <c r="S25" s="58"/>
      <c r="T25" s="40"/>
      <c r="U25" s="40"/>
      <c r="V25" s="36"/>
      <c r="W25" s="32"/>
    </row>
    <row r="26" spans="8:23" x14ac:dyDescent="0.45">
      <c r="H26" s="33"/>
      <c r="I26" s="36"/>
      <c r="J26" s="40"/>
      <c r="K26" s="40"/>
      <c r="L26" s="40"/>
      <c r="M26" s="86" t="s">
        <v>33</v>
      </c>
      <c r="N26" s="86"/>
      <c r="O26" s="86"/>
      <c r="P26" s="59"/>
      <c r="Q26" s="59"/>
      <c r="R26" s="58"/>
      <c r="S26" s="58"/>
      <c r="T26" s="57">
        <f ca="1">'Backend GmbH'!L16</f>
        <v>9.7370323557656624E-2</v>
      </c>
      <c r="U26" s="40"/>
      <c r="V26" s="36"/>
      <c r="W26" s="32"/>
    </row>
    <row r="27" spans="8:23" ht="3" customHeight="1" x14ac:dyDescent="0.45">
      <c r="H27" s="33"/>
      <c r="I27" s="36"/>
      <c r="J27" s="40"/>
      <c r="K27" s="40"/>
      <c r="L27" s="40"/>
      <c r="M27" s="60"/>
      <c r="N27" s="60"/>
      <c r="O27" s="60"/>
      <c r="P27" s="59"/>
      <c r="Q27" s="59"/>
      <c r="R27" s="58"/>
      <c r="S27" s="58"/>
      <c r="T27" s="40"/>
      <c r="U27" s="40"/>
      <c r="V27" s="36"/>
      <c r="W27" s="32"/>
    </row>
    <row r="28" spans="8:23" x14ac:dyDescent="0.45">
      <c r="H28" s="33"/>
      <c r="I28" s="36"/>
      <c r="J28" s="40"/>
      <c r="K28" s="40"/>
      <c r="L28" s="40"/>
      <c r="M28" s="86" t="s">
        <v>32</v>
      </c>
      <c r="N28" s="86"/>
      <c r="O28" s="86"/>
      <c r="P28" s="59"/>
      <c r="Q28" s="59"/>
      <c r="R28" s="58"/>
      <c r="S28" s="58"/>
      <c r="T28" s="57">
        <f ca="1">'Backend GmbH'!L23</f>
        <v>7.7113582084850307E-2</v>
      </c>
      <c r="U28" s="40"/>
      <c r="V28" s="36"/>
      <c r="W28" s="32"/>
    </row>
    <row r="29" spans="8:23" x14ac:dyDescent="0.45">
      <c r="H29" s="33"/>
      <c r="I29" s="36"/>
      <c r="J29" s="40"/>
      <c r="K29" s="40"/>
      <c r="L29" s="40"/>
      <c r="M29" s="40"/>
      <c r="N29" s="40"/>
      <c r="O29" s="40"/>
      <c r="P29" s="40"/>
      <c r="Q29" s="40"/>
      <c r="R29" s="40"/>
      <c r="S29" s="40"/>
      <c r="T29" s="40"/>
      <c r="U29" s="40"/>
      <c r="V29" s="36"/>
      <c r="W29" s="32"/>
    </row>
    <row r="30" spans="8:23" x14ac:dyDescent="0.45">
      <c r="H30" s="33"/>
      <c r="I30" s="36"/>
      <c r="J30" s="36"/>
      <c r="K30" s="36"/>
      <c r="L30" s="36"/>
      <c r="M30" s="36"/>
      <c r="N30" s="36"/>
      <c r="O30" s="36"/>
      <c r="P30" s="36"/>
      <c r="Q30" s="36"/>
      <c r="R30" s="36"/>
      <c r="S30" s="36"/>
      <c r="T30" s="36"/>
      <c r="U30" s="36"/>
      <c r="V30" s="36"/>
      <c r="W30" s="32"/>
    </row>
    <row r="31" spans="8:23" x14ac:dyDescent="0.45">
      <c r="H31" s="33"/>
      <c r="I31" s="36"/>
      <c r="J31" s="36"/>
      <c r="K31" s="36"/>
      <c r="L31" s="36"/>
      <c r="M31" s="36"/>
      <c r="N31" s="36"/>
      <c r="O31" s="36"/>
      <c r="P31" s="36"/>
      <c r="Q31" s="36"/>
      <c r="R31" s="36"/>
      <c r="S31" s="36"/>
      <c r="T31" s="36"/>
      <c r="U31" s="36"/>
      <c r="V31" s="36"/>
      <c r="W31" s="32"/>
    </row>
    <row r="32" spans="8:23" ht="6.75" customHeight="1" x14ac:dyDescent="0.45">
      <c r="H32" s="33"/>
      <c r="I32" s="36"/>
      <c r="J32" s="40"/>
      <c r="K32" s="40"/>
      <c r="L32" s="40"/>
      <c r="M32" s="85"/>
      <c r="N32" s="85"/>
      <c r="O32" s="85"/>
      <c r="P32" s="40"/>
      <c r="Q32" s="40"/>
      <c r="R32" s="40"/>
      <c r="S32" s="40"/>
      <c r="T32" s="40"/>
      <c r="U32" s="40"/>
      <c r="V32" s="36"/>
      <c r="W32" s="32"/>
    </row>
    <row r="33" spans="8:23" ht="15.4" x14ac:dyDescent="0.45">
      <c r="H33" s="33"/>
      <c r="I33" s="36"/>
      <c r="J33" s="40"/>
      <c r="K33" s="40"/>
      <c r="L33" s="40"/>
      <c r="M33" s="56" t="s">
        <v>31</v>
      </c>
      <c r="N33" s="55"/>
      <c r="O33" s="55"/>
      <c r="P33" s="40"/>
      <c r="Q33" s="40"/>
      <c r="R33" s="40"/>
      <c r="S33" s="40"/>
      <c r="T33" s="40"/>
      <c r="U33" s="40"/>
      <c r="V33" s="36"/>
      <c r="W33" s="32"/>
    </row>
    <row r="34" spans="8:23" x14ac:dyDescent="0.45">
      <c r="H34" s="33"/>
      <c r="I34" s="36"/>
      <c r="J34" s="40"/>
      <c r="K34" s="40"/>
      <c r="L34" s="40"/>
      <c r="M34" s="40"/>
      <c r="N34" s="40"/>
      <c r="O34" s="40"/>
      <c r="P34" s="40"/>
      <c r="Q34" s="40"/>
      <c r="R34" s="40"/>
      <c r="S34" s="40"/>
      <c r="T34" s="40"/>
      <c r="U34" s="40"/>
      <c r="V34" s="36"/>
      <c r="W34" s="32"/>
    </row>
    <row r="35" spans="8:23" ht="44.65" customHeight="1" x14ac:dyDescent="0.45">
      <c r="H35" s="33"/>
      <c r="I35" s="36"/>
      <c r="J35" s="40"/>
      <c r="K35" s="40"/>
      <c r="L35" s="40"/>
      <c r="M35" s="54" t="s">
        <v>18</v>
      </c>
      <c r="N35" s="54" t="s">
        <v>30</v>
      </c>
      <c r="O35" s="54" t="s">
        <v>29</v>
      </c>
      <c r="P35" s="54" t="s">
        <v>28</v>
      </c>
      <c r="Q35" s="54" t="s">
        <v>27</v>
      </c>
      <c r="R35" s="54" t="s">
        <v>26</v>
      </c>
      <c r="S35" s="54" t="s">
        <v>3</v>
      </c>
      <c r="T35" s="53" t="s">
        <v>5</v>
      </c>
      <c r="U35" s="40"/>
      <c r="V35" s="36"/>
      <c r="W35" s="32"/>
    </row>
    <row r="36" spans="8:23" ht="16.25" customHeight="1" x14ac:dyDescent="0.45">
      <c r="H36" s="33"/>
      <c r="I36" s="36"/>
      <c r="J36" s="40"/>
      <c r="K36" s="40"/>
      <c r="L36" s="40"/>
      <c r="M36" s="52">
        <v>2025</v>
      </c>
      <c r="N36" s="51">
        <f>SUM('Backend GmbH'!$C$5:$C$6)*faktor_anteile_gmbh</f>
        <v>-25750000</v>
      </c>
      <c r="O36" s="51">
        <f>'Backend GmbH'!$C$8*faktor_anteile_gmbh</f>
        <v>0</v>
      </c>
      <c r="P36" s="51">
        <f>'Backend GmbH'!$C$9*faktor_anteile_gmbh</f>
        <v>0</v>
      </c>
      <c r="Q36" s="51">
        <f>('Backend GmbH'!$C$10+'Backend GmbH'!$C$11)*faktor_anteile_gmbh</f>
        <v>0</v>
      </c>
      <c r="R36" s="51">
        <f>'Backend GmbH'!$C$21*faktor_anteile_gmbh</f>
        <v>0</v>
      </c>
      <c r="S36" s="51">
        <f>'Backend GmbH'!$C$22*faktor_anteile_gmbh</f>
        <v>0</v>
      </c>
      <c r="T36" s="50">
        <f t="shared" ref="T36:T43" si="0">SUM(N36:S36)</f>
        <v>-25750000</v>
      </c>
      <c r="U36" s="40"/>
      <c r="V36" s="36"/>
      <c r="W36" s="32"/>
    </row>
    <row r="37" spans="8:23" ht="16.25" customHeight="1" x14ac:dyDescent="0.45">
      <c r="H37" s="33"/>
      <c r="I37" s="36"/>
      <c r="J37" s="40"/>
      <c r="K37" s="40"/>
      <c r="L37" s="40"/>
      <c r="M37" s="49">
        <f t="shared" ref="M37:M43" si="1">M36+1</f>
        <v>2026</v>
      </c>
      <c r="N37" s="48">
        <f>SUM('Backend GmbH'!$D$5:$D$6)*faktor_anteile_gmbh</f>
        <v>0</v>
      </c>
      <c r="O37" s="48">
        <f>'Backend GmbH'!$D$8*faktor_anteile_gmbh</f>
        <v>0</v>
      </c>
      <c r="P37" s="48">
        <f>'Backend GmbH'!$D$9*faktor_anteile_gmbh</f>
        <v>0</v>
      </c>
      <c r="Q37" s="48">
        <f>('Backend GmbH'!$D$10+'Backend GmbH'!$D$11)*faktor_anteile_gmbh</f>
        <v>0</v>
      </c>
      <c r="R37" s="48">
        <f>'Backend GmbH'!$D$21*faktor_anteile_gmbh</f>
        <v>0</v>
      </c>
      <c r="S37" s="48">
        <f>'Backend GmbH'!$D$22*faktor_anteile_gmbh</f>
        <v>0</v>
      </c>
      <c r="T37" s="47">
        <f t="shared" si="0"/>
        <v>0</v>
      </c>
      <c r="U37" s="40"/>
      <c r="V37" s="36"/>
      <c r="W37" s="32"/>
    </row>
    <row r="38" spans="8:23" ht="16.25" customHeight="1" x14ac:dyDescent="0.45">
      <c r="H38" s="33"/>
      <c r="I38" s="36"/>
      <c r="J38" s="40"/>
      <c r="K38" s="40"/>
      <c r="L38" s="40"/>
      <c r="M38" s="49">
        <f t="shared" si="1"/>
        <v>2027</v>
      </c>
      <c r="N38" s="48">
        <f>SUM('Backend GmbH'!$E$5:$E$6)*faktor_anteile_gmbh</f>
        <v>0</v>
      </c>
      <c r="O38" s="48">
        <f ca="1">'Backend GmbH'!$E$8*faktor_anteile_gmbh</f>
        <v>2166666.6666666698</v>
      </c>
      <c r="P38" s="48">
        <f>'Backend GmbH'!$E$9*faktor_anteile_gmbh</f>
        <v>-375000</v>
      </c>
      <c r="Q38" s="48">
        <f>('Backend GmbH'!$E$10+'Backend GmbH'!$E$11)*faktor_anteile_gmbh</f>
        <v>0</v>
      </c>
      <c r="R38" s="48">
        <f ca="1">'Backend GmbH'!$E$21*faktor_anteile_gmbh</f>
        <v>-412083.33333333407</v>
      </c>
      <c r="S38" s="48">
        <f>'Backend GmbH'!$E$22*faktor_anteile_gmbh</f>
        <v>0</v>
      </c>
      <c r="T38" s="47">
        <f t="shared" ca="1" si="0"/>
        <v>1379583.3333333358</v>
      </c>
      <c r="U38" s="40"/>
      <c r="V38" s="36"/>
      <c r="W38" s="32"/>
    </row>
    <row r="39" spans="8:23" ht="16.25" customHeight="1" x14ac:dyDescent="0.45">
      <c r="H39" s="33"/>
      <c r="I39" s="36"/>
      <c r="J39" s="40"/>
      <c r="K39" s="40"/>
      <c r="L39" s="40"/>
      <c r="M39" s="49">
        <f t="shared" si="1"/>
        <v>2028</v>
      </c>
      <c r="N39" s="48">
        <f>SUM('Backend GmbH'!$F$5:$F$6)*faktor_anteile_gmbh</f>
        <v>0</v>
      </c>
      <c r="O39" s="48">
        <f>'Backend GmbH'!$F$8*faktor_anteile_gmbh</f>
        <v>1666666.6666666667</v>
      </c>
      <c r="P39" s="48">
        <f>'Backend GmbH'!$F$9*faktor_anteile_gmbh</f>
        <v>-375000</v>
      </c>
      <c r="Q39" s="48">
        <f>('Backend GmbH'!$F$10+'Backend GmbH'!$F$11)*faktor_anteile_gmbh</f>
        <v>0</v>
      </c>
      <c r="R39" s="48">
        <f>'Backend GmbH'!$F$21*faktor_anteile_gmbh</f>
        <v>-297083.33333333337</v>
      </c>
      <c r="S39" s="48">
        <f>'Backend GmbH'!$F$22*faktor_anteile_gmbh</f>
        <v>0</v>
      </c>
      <c r="T39" s="47">
        <f t="shared" si="0"/>
        <v>994583.33333333337</v>
      </c>
      <c r="U39" s="40"/>
      <c r="V39" s="36"/>
      <c r="W39" s="32"/>
    </row>
    <row r="40" spans="8:23" ht="16.25" customHeight="1" x14ac:dyDescent="0.45">
      <c r="H40" s="33"/>
      <c r="I40" s="36"/>
      <c r="J40" s="40"/>
      <c r="K40" s="40"/>
      <c r="L40" s="40"/>
      <c r="M40" s="49">
        <f t="shared" si="1"/>
        <v>2029</v>
      </c>
      <c r="N40" s="48">
        <f>SUM('Backend GmbH'!$G$5:$G$6)*faktor_anteile_gmbh</f>
        <v>0</v>
      </c>
      <c r="O40" s="48">
        <f>'Backend GmbH'!$G$8*faktor_anteile_gmbh</f>
        <v>1666666.6666666667</v>
      </c>
      <c r="P40" s="48">
        <f>'Backend GmbH'!$G$9*faktor_anteile_gmbh</f>
        <v>-375000</v>
      </c>
      <c r="Q40" s="48">
        <f>('Backend GmbH'!$G$10+'Backend GmbH'!$G$11)*faktor_anteile_gmbh</f>
        <v>0</v>
      </c>
      <c r="R40" s="48">
        <f>'Backend GmbH'!$G$21*faktor_anteile_gmbh</f>
        <v>-297083.33333333337</v>
      </c>
      <c r="S40" s="48">
        <f>'Backend GmbH'!$G$22*faktor_anteile_gmbh</f>
        <v>0</v>
      </c>
      <c r="T40" s="47">
        <f t="shared" si="0"/>
        <v>994583.33333333337</v>
      </c>
      <c r="U40" s="40"/>
      <c r="V40" s="36"/>
      <c r="W40" s="32"/>
    </row>
    <row r="41" spans="8:23" ht="16.25" customHeight="1" x14ac:dyDescent="0.45">
      <c r="H41" s="33"/>
      <c r="I41" s="36"/>
      <c r="J41" s="40"/>
      <c r="K41" s="40"/>
      <c r="L41" s="40"/>
      <c r="M41" s="49">
        <f t="shared" si="1"/>
        <v>2030</v>
      </c>
      <c r="N41" s="48">
        <f>SUM('Backend GmbH'!$H$5:$H$6)*faktor_anteile_gmbh</f>
        <v>0</v>
      </c>
      <c r="O41" s="48">
        <f>'Backend GmbH'!$H$8*faktor_anteile_gmbh</f>
        <v>1666666.6666666667</v>
      </c>
      <c r="P41" s="48">
        <f>'Backend GmbH'!$H$9*faktor_anteile_gmbh</f>
        <v>-375000</v>
      </c>
      <c r="Q41" s="48">
        <f>('Backend GmbH'!$H$10+'Backend GmbH'!$H$11)*faktor_anteile_gmbh</f>
        <v>0</v>
      </c>
      <c r="R41" s="48">
        <f>'Backend GmbH'!$H$21*faktor_anteile_gmbh</f>
        <v>-297083.33333333337</v>
      </c>
      <c r="S41" s="48">
        <f>'Backend GmbH'!$H$22*faktor_anteile_gmbh</f>
        <v>0</v>
      </c>
      <c r="T41" s="47">
        <f t="shared" si="0"/>
        <v>994583.33333333337</v>
      </c>
      <c r="U41" s="40"/>
      <c r="V41" s="36"/>
      <c r="W41" s="32"/>
    </row>
    <row r="42" spans="8:23" ht="16.25" customHeight="1" x14ac:dyDescent="0.45">
      <c r="H42" s="33"/>
      <c r="I42" s="36"/>
      <c r="J42" s="40"/>
      <c r="K42" s="40"/>
      <c r="L42" s="40"/>
      <c r="M42" s="49">
        <f t="shared" si="1"/>
        <v>2031</v>
      </c>
      <c r="N42" s="48">
        <f>SUM('Backend GmbH'!$I$5:$I$6)*faktor_anteile_gmbh</f>
        <v>0</v>
      </c>
      <c r="O42" s="48">
        <f>'Backend GmbH'!$I$8*faktor_anteile_gmbh</f>
        <v>1666666.6666666667</v>
      </c>
      <c r="P42" s="48">
        <f>'Backend GmbH'!$I$9*faktor_anteile_gmbh</f>
        <v>-375000</v>
      </c>
      <c r="Q42" s="48">
        <f>('Backend GmbH'!$I$10+'Backend GmbH'!$I$11)*faktor_anteile_gmbh</f>
        <v>0</v>
      </c>
      <c r="R42" s="48">
        <f>'Backend GmbH'!$I$21*faktor_anteile_gmbh</f>
        <v>-297083.33333333337</v>
      </c>
      <c r="S42" s="48">
        <f>'Backend GmbH'!$I$22*faktor_anteile_gmbh</f>
        <v>0</v>
      </c>
      <c r="T42" s="47">
        <f t="shared" si="0"/>
        <v>994583.33333333337</v>
      </c>
      <c r="U42" s="40"/>
      <c r="V42" s="36"/>
      <c r="W42" s="32"/>
    </row>
    <row r="43" spans="8:23" ht="16.25" customHeight="1" thickBot="1" x14ac:dyDescent="0.5">
      <c r="H43" s="33"/>
      <c r="I43" s="36"/>
      <c r="J43" s="40"/>
      <c r="K43" s="40"/>
      <c r="L43" s="40"/>
      <c r="M43" s="46">
        <f t="shared" si="1"/>
        <v>2032</v>
      </c>
      <c r="N43" s="45">
        <f>SUM('Backend GmbH'!$J$5:$J$6)*faktor_anteile_gmbh</f>
        <v>0</v>
      </c>
      <c r="O43" s="45">
        <f>'Backend GmbH'!$J$8*faktor_anteile_gmbh</f>
        <v>1666666.6666666667</v>
      </c>
      <c r="P43" s="45">
        <f>'Backend GmbH'!$J$9*faktor_anteile_gmbh</f>
        <v>-375000</v>
      </c>
      <c r="Q43" s="45">
        <f ca="1">('Backend GmbH'!$J$10+'Backend GmbH'!$J$11)*faktor_anteile_gmbh</f>
        <v>13650000</v>
      </c>
      <c r="R43" s="45">
        <f ca="1">'Backend GmbH'!$J$21*faktor_anteile_gmbh</f>
        <v>-3436583.333333334</v>
      </c>
      <c r="S43" s="45">
        <f>'Backend GmbH'!$J$22*faktor_anteile_gmbh</f>
        <v>25000000</v>
      </c>
      <c r="T43" s="44">
        <f t="shared" ca="1" si="0"/>
        <v>36505083.333333328</v>
      </c>
      <c r="U43" s="40"/>
      <c r="V43" s="36"/>
      <c r="W43" s="32"/>
    </row>
    <row r="44" spans="8:23" ht="21" customHeight="1" x14ac:dyDescent="0.45">
      <c r="H44" s="33"/>
      <c r="I44" s="36"/>
      <c r="J44" s="40"/>
      <c r="K44" s="40"/>
      <c r="L44" s="40"/>
      <c r="M44" s="43" t="s">
        <v>17</v>
      </c>
      <c r="N44" s="42">
        <f t="shared" ref="N44:S44" si="2">SUM(N36:N43)</f>
        <v>-25750000</v>
      </c>
      <c r="O44" s="42">
        <f t="shared" ca="1" si="2"/>
        <v>10500000.000000004</v>
      </c>
      <c r="P44" s="42">
        <f t="shared" si="2"/>
        <v>-2250000</v>
      </c>
      <c r="Q44" s="42">
        <f t="shared" ca="1" si="2"/>
        <v>13650000</v>
      </c>
      <c r="R44" s="42">
        <f t="shared" ca="1" si="2"/>
        <v>-5037000.0000000019</v>
      </c>
      <c r="S44" s="42">
        <f t="shared" si="2"/>
        <v>25000000</v>
      </c>
      <c r="T44" s="41">
        <f ca="1">SUM(M44:S44)</f>
        <v>16113000.000000002</v>
      </c>
      <c r="U44" s="40"/>
      <c r="V44" s="36"/>
      <c r="W44" s="32"/>
    </row>
    <row r="45" spans="8:23" ht="12" customHeight="1" x14ac:dyDescent="0.45">
      <c r="H45" s="33"/>
      <c r="I45" s="36"/>
      <c r="J45" s="40"/>
      <c r="K45" s="40"/>
      <c r="L45" s="40"/>
      <c r="M45" s="40"/>
      <c r="N45" s="40"/>
      <c r="O45" s="40"/>
      <c r="P45" s="40"/>
      <c r="Q45" s="40"/>
      <c r="R45" s="40"/>
      <c r="S45" s="40"/>
      <c r="T45" s="40"/>
      <c r="U45" s="40"/>
      <c r="V45" s="36"/>
      <c r="W45" s="32"/>
    </row>
    <row r="46" spans="8:23" x14ac:dyDescent="0.45">
      <c r="H46" s="33"/>
      <c r="I46" s="36"/>
      <c r="J46" s="36"/>
      <c r="K46" s="36"/>
      <c r="L46" s="36"/>
      <c r="M46" s="36"/>
      <c r="N46" s="36"/>
      <c r="O46" s="36"/>
      <c r="P46" s="36"/>
      <c r="Q46" s="36"/>
      <c r="R46" s="36"/>
      <c r="S46" s="36"/>
      <c r="T46" s="36"/>
      <c r="U46" s="36"/>
      <c r="V46" s="36"/>
      <c r="W46" s="32"/>
    </row>
    <row r="47" spans="8:23" x14ac:dyDescent="0.45">
      <c r="H47" s="33"/>
      <c r="I47" s="36"/>
      <c r="J47" s="36"/>
      <c r="K47" s="36"/>
      <c r="L47" s="36"/>
      <c r="M47" s="36"/>
      <c r="N47" s="36"/>
      <c r="O47" s="36"/>
      <c r="P47" s="36"/>
      <c r="Q47" s="36"/>
      <c r="R47" s="36"/>
      <c r="S47" s="36"/>
      <c r="T47" s="36"/>
      <c r="U47" s="36"/>
      <c r="V47" s="36"/>
      <c r="W47" s="32"/>
    </row>
    <row r="48" spans="8:23" x14ac:dyDescent="0.45">
      <c r="H48" s="33"/>
      <c r="I48" s="37"/>
      <c r="J48" s="98" t="s">
        <v>25</v>
      </c>
      <c r="K48" s="98"/>
      <c r="L48" s="99" t="str">
        <f>"Gesamtinvestitionsvolumen inklusive "&amp;berhon_gmbh*100&amp;"% Beratungshonorar."</f>
        <v>Gesamtinvestitionsvolumen inklusive 3% Beratungshonorar.</v>
      </c>
      <c r="M48" s="99"/>
      <c r="N48" s="99"/>
      <c r="O48" s="99"/>
      <c r="P48" s="99"/>
      <c r="Q48" s="99"/>
      <c r="R48" s="99"/>
      <c r="S48" s="99"/>
      <c r="T48" s="99"/>
      <c r="U48" s="99"/>
      <c r="V48" s="37"/>
      <c r="W48" s="32"/>
    </row>
    <row r="49" spans="8:23" x14ac:dyDescent="0.45">
      <c r="H49" s="33"/>
      <c r="I49" s="37"/>
      <c r="J49" s="98" t="s">
        <v>24</v>
      </c>
      <c r="K49" s="98"/>
      <c r="L49" s="99" t="str">
        <f>"Unter Berücksichtigung einer Körperschaftsteuer von "&amp;steuerprog_gmbh*100&amp;"%."</f>
        <v>Unter Berücksichtigung einer Körperschaftsteuer von 23%.</v>
      </c>
      <c r="M49" s="99"/>
      <c r="N49" s="99"/>
      <c r="O49" s="99"/>
      <c r="P49" s="99"/>
      <c r="Q49" s="99"/>
      <c r="R49" s="99"/>
      <c r="S49" s="99"/>
      <c r="T49" s="99"/>
      <c r="U49" s="99"/>
      <c r="V49" s="37"/>
      <c r="W49" s="32"/>
    </row>
    <row r="50" spans="8:23" x14ac:dyDescent="0.45">
      <c r="H50" s="33"/>
      <c r="I50" s="37"/>
      <c r="J50" s="98" t="s">
        <v>23</v>
      </c>
      <c r="K50" s="98"/>
      <c r="L50" s="99" t="str">
        <f>"Eigenkapital inklusive "&amp;berhon_gmbh*100&amp;"% Beratungshonorar."</f>
        <v>Eigenkapital inklusive 3% Beratungshonorar.</v>
      </c>
      <c r="M50" s="99"/>
      <c r="N50" s="99"/>
      <c r="O50" s="99"/>
      <c r="P50" s="99"/>
      <c r="Q50" s="99"/>
      <c r="R50" s="99"/>
      <c r="S50" s="99"/>
      <c r="T50" s="99"/>
      <c r="U50" s="99"/>
      <c r="V50" s="37"/>
      <c r="W50" s="32"/>
    </row>
    <row r="51" spans="8:23" x14ac:dyDescent="0.45">
      <c r="H51" s="33"/>
      <c r="I51" s="37"/>
      <c r="J51" s="101"/>
      <c r="K51" s="101"/>
      <c r="L51" s="102"/>
      <c r="M51" s="102"/>
      <c r="N51" s="102"/>
      <c r="O51" s="102"/>
      <c r="P51" s="102"/>
      <c r="Q51" s="102"/>
      <c r="R51" s="102"/>
      <c r="S51" s="102"/>
      <c r="T51" s="102"/>
      <c r="U51" s="102"/>
      <c r="V51" s="37"/>
      <c r="W51" s="32"/>
    </row>
    <row r="52" spans="8:23" x14ac:dyDescent="0.45">
      <c r="H52" s="33"/>
      <c r="I52" s="37"/>
      <c r="J52" s="39"/>
      <c r="K52" s="39"/>
      <c r="L52" s="38"/>
      <c r="M52" s="38"/>
      <c r="N52" s="38"/>
      <c r="O52" s="38"/>
      <c r="P52" s="38"/>
      <c r="Q52" s="38"/>
      <c r="R52" s="38"/>
      <c r="S52" s="38"/>
      <c r="T52" s="38"/>
      <c r="U52" s="38"/>
      <c r="V52" s="37"/>
      <c r="W52" s="32"/>
    </row>
    <row r="53" spans="8:23" x14ac:dyDescent="0.45">
      <c r="H53" s="33"/>
      <c r="I53" s="37"/>
      <c r="J53" s="38"/>
      <c r="K53" s="38"/>
      <c r="L53" s="38"/>
      <c r="M53" s="38"/>
      <c r="N53" s="38"/>
      <c r="O53" s="38"/>
      <c r="P53" s="38"/>
      <c r="Q53" s="38"/>
      <c r="R53" s="38"/>
      <c r="S53" s="38"/>
      <c r="T53" s="38"/>
      <c r="U53" s="37"/>
      <c r="V53" s="37"/>
      <c r="W53" s="32"/>
    </row>
    <row r="54" spans="8:23" x14ac:dyDescent="0.45">
      <c r="H54" s="33"/>
      <c r="I54" s="36"/>
      <c r="J54" s="36"/>
      <c r="K54" s="36"/>
      <c r="L54" s="36"/>
      <c r="M54" s="36"/>
      <c r="N54" s="36"/>
      <c r="O54" s="36"/>
      <c r="P54" s="36"/>
      <c r="Q54" s="36"/>
      <c r="R54" s="36"/>
      <c r="S54" s="36"/>
      <c r="T54" s="36"/>
      <c r="U54" s="36"/>
      <c r="V54" s="36"/>
      <c r="W54" s="32"/>
    </row>
    <row r="55" spans="8:23" x14ac:dyDescent="0.45">
      <c r="H55" s="33"/>
      <c r="I55" s="36"/>
      <c r="J55" s="36"/>
      <c r="K55" s="36"/>
      <c r="L55" s="36"/>
      <c r="M55" s="36"/>
      <c r="N55" s="36"/>
      <c r="O55" s="36"/>
      <c r="P55" s="36"/>
      <c r="Q55" s="36"/>
      <c r="R55" s="36"/>
      <c r="S55" s="36"/>
      <c r="T55" s="36"/>
      <c r="U55" s="36"/>
      <c r="V55" s="36"/>
      <c r="W55" s="32"/>
    </row>
    <row r="56" spans="8:23" x14ac:dyDescent="0.45">
      <c r="H56" s="33"/>
      <c r="I56" s="36"/>
      <c r="J56" s="36"/>
      <c r="K56" s="36"/>
      <c r="L56" s="36"/>
      <c r="M56" s="36"/>
      <c r="N56" s="36"/>
      <c r="O56" s="36"/>
      <c r="P56" s="36"/>
      <c r="Q56" s="36"/>
      <c r="R56" s="36"/>
      <c r="S56" s="36"/>
      <c r="T56" s="36"/>
      <c r="U56" s="36"/>
      <c r="V56" s="36"/>
      <c r="W56" s="32"/>
    </row>
    <row r="57" spans="8:23" x14ac:dyDescent="0.45">
      <c r="H57" s="33"/>
      <c r="I57" s="36"/>
      <c r="J57" s="36"/>
      <c r="K57" s="36"/>
      <c r="L57" s="36"/>
      <c r="M57" s="36"/>
      <c r="N57" s="36"/>
      <c r="O57" s="36"/>
      <c r="P57" s="36"/>
      <c r="Q57" s="36"/>
      <c r="R57" s="36"/>
      <c r="S57" s="36"/>
      <c r="T57" s="36"/>
      <c r="U57" s="36"/>
      <c r="V57" s="36"/>
      <c r="W57" s="32"/>
    </row>
    <row r="58" spans="8:23" x14ac:dyDescent="0.45">
      <c r="H58" s="33"/>
      <c r="I58" s="36"/>
      <c r="J58" s="36"/>
      <c r="K58" s="36"/>
      <c r="L58" s="36"/>
      <c r="M58" s="36"/>
      <c r="N58" s="36"/>
      <c r="O58" s="36"/>
      <c r="P58" s="36"/>
      <c r="Q58" s="36"/>
      <c r="R58" s="36"/>
      <c r="S58" s="36"/>
      <c r="T58" s="36"/>
      <c r="U58" s="36"/>
      <c r="V58" s="36"/>
      <c r="W58" s="32"/>
    </row>
    <row r="59" spans="8:23" x14ac:dyDescent="0.45">
      <c r="H59" s="33"/>
      <c r="I59" s="36"/>
      <c r="J59" s="36"/>
      <c r="K59" s="36"/>
      <c r="L59" s="36"/>
      <c r="M59" s="36"/>
      <c r="N59" s="36"/>
      <c r="O59" s="36"/>
      <c r="P59" s="36"/>
      <c r="Q59" s="36"/>
      <c r="R59" s="36"/>
      <c r="S59" s="36"/>
      <c r="T59" s="36"/>
      <c r="U59" s="36"/>
      <c r="V59" s="36"/>
      <c r="W59" s="32"/>
    </row>
    <row r="60" spans="8:23" x14ac:dyDescent="0.45">
      <c r="H60" s="33"/>
      <c r="I60" s="36"/>
      <c r="J60" s="36"/>
      <c r="K60" s="36"/>
      <c r="L60" s="36"/>
      <c r="M60" s="36"/>
      <c r="N60" s="36"/>
      <c r="O60" s="36"/>
      <c r="P60" s="36"/>
      <c r="Q60" s="36"/>
      <c r="R60" s="36"/>
      <c r="S60" s="36"/>
      <c r="T60" s="36"/>
      <c r="U60" s="36"/>
      <c r="V60" s="36"/>
      <c r="W60" s="32"/>
    </row>
    <row r="61" spans="8:23" x14ac:dyDescent="0.45">
      <c r="H61" s="33"/>
      <c r="I61" s="36"/>
      <c r="J61" s="36"/>
      <c r="K61" s="36"/>
      <c r="L61" s="36"/>
      <c r="M61" s="36"/>
      <c r="N61" s="36"/>
      <c r="O61" s="36"/>
      <c r="P61" s="36"/>
      <c r="Q61" s="36"/>
      <c r="R61" s="36"/>
      <c r="S61" s="36"/>
      <c r="T61" s="36"/>
      <c r="U61" s="36"/>
      <c r="V61" s="36"/>
      <c r="W61" s="32"/>
    </row>
    <row r="62" spans="8:23" x14ac:dyDescent="0.45">
      <c r="H62" s="33"/>
      <c r="I62" s="36"/>
      <c r="J62" s="36"/>
      <c r="K62" s="36"/>
      <c r="L62" s="36"/>
      <c r="M62" s="36"/>
      <c r="N62" s="36"/>
      <c r="O62" s="36"/>
      <c r="P62" s="36"/>
      <c r="Q62" s="36"/>
      <c r="R62" s="36"/>
      <c r="S62" s="36"/>
      <c r="T62" s="36"/>
      <c r="U62" s="36"/>
      <c r="V62" s="36"/>
      <c r="W62" s="32"/>
    </row>
    <row r="63" spans="8:23" x14ac:dyDescent="0.45">
      <c r="H63" s="33"/>
      <c r="I63" s="36"/>
      <c r="J63" s="36"/>
      <c r="K63" s="36"/>
      <c r="L63" s="36"/>
      <c r="M63" s="36"/>
      <c r="N63" s="36"/>
      <c r="O63" s="36"/>
      <c r="P63" s="36"/>
      <c r="Q63" s="36"/>
      <c r="R63" s="36"/>
      <c r="S63" s="36"/>
      <c r="T63" s="36"/>
      <c r="U63" s="36"/>
      <c r="V63" s="36"/>
      <c r="W63" s="32"/>
    </row>
    <row r="64" spans="8:23" x14ac:dyDescent="0.45">
      <c r="H64" s="33"/>
      <c r="I64" s="36"/>
      <c r="J64" s="36"/>
      <c r="K64" s="36"/>
      <c r="L64" s="36"/>
      <c r="M64" s="36"/>
      <c r="N64" s="36"/>
      <c r="O64" s="36"/>
      <c r="P64" s="36"/>
      <c r="Q64" s="36"/>
      <c r="R64" s="36"/>
      <c r="S64" s="36"/>
      <c r="T64" s="36"/>
      <c r="U64" s="36"/>
      <c r="V64" s="36"/>
      <c r="W64" s="32"/>
    </row>
    <row r="65" spans="8:23" x14ac:dyDescent="0.45">
      <c r="H65" s="33"/>
      <c r="I65" s="36"/>
      <c r="J65" s="36"/>
      <c r="K65" s="36"/>
      <c r="L65" s="36"/>
      <c r="M65" s="36"/>
      <c r="N65" s="36"/>
      <c r="O65" s="36"/>
      <c r="P65" s="36"/>
      <c r="Q65" s="36"/>
      <c r="R65" s="36"/>
      <c r="S65" s="36"/>
      <c r="T65" s="36"/>
      <c r="U65" s="36"/>
      <c r="V65" s="36"/>
      <c r="W65" s="32"/>
    </row>
    <row r="66" spans="8:23" x14ac:dyDescent="0.45">
      <c r="H66" s="33"/>
      <c r="I66" s="35"/>
      <c r="J66" s="35"/>
      <c r="K66" s="35"/>
      <c r="L66" s="35"/>
      <c r="M66" s="35"/>
      <c r="N66" s="35"/>
      <c r="O66" s="35"/>
      <c r="P66" s="35"/>
      <c r="Q66" s="35"/>
      <c r="R66" s="35"/>
      <c r="S66" s="35"/>
      <c r="T66" s="35"/>
      <c r="U66" s="35"/>
      <c r="V66" s="35"/>
      <c r="W66" s="32"/>
    </row>
    <row r="67" spans="8:23" x14ac:dyDescent="0.45">
      <c r="H67" s="33"/>
      <c r="I67" s="35"/>
      <c r="J67" s="35"/>
      <c r="K67" s="35"/>
      <c r="L67" s="35"/>
      <c r="M67" s="35"/>
      <c r="N67" s="35"/>
      <c r="O67" s="35"/>
      <c r="P67" s="35"/>
      <c r="Q67" s="35"/>
      <c r="R67" s="35"/>
      <c r="S67" s="35"/>
      <c r="T67" s="35"/>
      <c r="U67" s="35"/>
      <c r="V67" s="35"/>
      <c r="W67" s="32"/>
    </row>
    <row r="68" spans="8:23" x14ac:dyDescent="0.45">
      <c r="H68" s="33"/>
      <c r="I68" s="35"/>
      <c r="J68" s="35"/>
      <c r="K68" s="35"/>
      <c r="L68" s="35"/>
      <c r="M68" s="35"/>
      <c r="N68" s="35"/>
      <c r="O68" s="35"/>
      <c r="P68" s="35"/>
      <c r="Q68" s="35"/>
      <c r="R68" s="35"/>
      <c r="S68" s="35"/>
      <c r="T68" s="35"/>
      <c r="U68" s="35"/>
      <c r="V68" s="35"/>
      <c r="W68" s="32"/>
    </row>
    <row r="69" spans="8:23" x14ac:dyDescent="0.45">
      <c r="H69" s="33"/>
      <c r="I69" s="35"/>
      <c r="J69" s="35"/>
      <c r="K69" s="35"/>
      <c r="L69" s="35"/>
      <c r="M69" s="35"/>
      <c r="N69" s="35"/>
      <c r="O69" s="35"/>
      <c r="P69" s="35"/>
      <c r="Q69" s="35"/>
      <c r="R69" s="35"/>
      <c r="S69" s="35"/>
      <c r="T69" s="35"/>
      <c r="U69" s="35"/>
      <c r="V69" s="35"/>
      <c r="W69" s="32"/>
    </row>
    <row r="70" spans="8:23" x14ac:dyDescent="0.45">
      <c r="H70" s="33"/>
      <c r="I70" s="35"/>
      <c r="J70" s="35"/>
      <c r="K70" s="35"/>
      <c r="L70" s="35"/>
      <c r="M70" s="35"/>
      <c r="N70" s="35"/>
      <c r="O70" s="35"/>
      <c r="P70" s="35"/>
      <c r="Q70" s="35"/>
      <c r="R70" s="35"/>
      <c r="S70" s="35"/>
      <c r="T70" s="35"/>
      <c r="U70" s="35"/>
      <c r="V70" s="35"/>
      <c r="W70" s="32"/>
    </row>
    <row r="71" spans="8:23" x14ac:dyDescent="0.45">
      <c r="H71" s="33"/>
      <c r="I71" s="35"/>
      <c r="J71" s="35"/>
      <c r="K71" s="35"/>
      <c r="L71" s="35"/>
      <c r="M71" s="35"/>
      <c r="N71" s="35"/>
      <c r="O71" s="35"/>
      <c r="P71" s="35"/>
      <c r="Q71" s="35"/>
      <c r="R71" s="35"/>
      <c r="S71" s="35"/>
      <c r="T71" s="35"/>
      <c r="U71" s="35"/>
      <c r="V71" s="35"/>
      <c r="W71" s="32"/>
    </row>
    <row r="72" spans="8:23" ht="21" customHeight="1" x14ac:dyDescent="0.45">
      <c r="H72" s="33"/>
      <c r="I72" s="35"/>
      <c r="J72" s="35"/>
      <c r="K72" s="35"/>
      <c r="L72" s="35"/>
      <c r="M72" s="35"/>
      <c r="N72" s="35"/>
      <c r="O72" s="35"/>
      <c r="P72" s="35"/>
      <c r="Q72" s="35"/>
      <c r="R72" s="35"/>
      <c r="S72" s="35"/>
      <c r="T72" s="35"/>
      <c r="U72" s="35"/>
      <c r="V72" s="35"/>
      <c r="W72" s="32"/>
    </row>
    <row r="73" spans="8:23" x14ac:dyDescent="0.45">
      <c r="H73" s="33"/>
      <c r="I73" s="35"/>
      <c r="J73" s="35"/>
      <c r="K73" s="35"/>
      <c r="L73" s="35"/>
      <c r="M73" s="35"/>
      <c r="N73" s="35"/>
      <c r="O73" s="35"/>
      <c r="P73" s="35"/>
      <c r="Q73" s="35"/>
      <c r="R73" s="35"/>
      <c r="S73" s="35"/>
      <c r="T73" s="35"/>
      <c r="U73" s="35"/>
      <c r="V73" s="35"/>
      <c r="W73" s="32"/>
    </row>
    <row r="74" spans="8:23" x14ac:dyDescent="0.45">
      <c r="H74" s="33"/>
      <c r="I74" s="35"/>
      <c r="J74" s="35"/>
      <c r="K74" s="35"/>
      <c r="L74" s="35"/>
      <c r="M74" s="35"/>
      <c r="N74" s="35"/>
      <c r="O74" s="35"/>
      <c r="P74" s="35"/>
      <c r="Q74" s="35"/>
      <c r="R74" s="35"/>
      <c r="S74" s="35"/>
      <c r="T74" s="35"/>
      <c r="U74" s="35"/>
      <c r="V74" s="35"/>
      <c r="W74" s="32"/>
    </row>
    <row r="75" spans="8:23" ht="14.25" customHeight="1" x14ac:dyDescent="0.45">
      <c r="H75" s="33"/>
      <c r="I75" s="34"/>
      <c r="J75" s="100" t="s">
        <v>22</v>
      </c>
      <c r="K75" s="100"/>
      <c r="L75" s="100"/>
      <c r="M75" s="100"/>
      <c r="N75" s="100"/>
      <c r="O75" s="100"/>
      <c r="P75" s="100"/>
      <c r="Q75" s="100"/>
      <c r="R75" s="100"/>
      <c r="S75" s="100"/>
      <c r="T75" s="100"/>
      <c r="U75" s="100"/>
      <c r="V75" s="34"/>
      <c r="W75" s="32"/>
    </row>
    <row r="76" spans="8:23" x14ac:dyDescent="0.45">
      <c r="H76" s="33"/>
      <c r="I76" s="34"/>
      <c r="J76" s="100"/>
      <c r="K76" s="100"/>
      <c r="L76" s="100"/>
      <c r="M76" s="100"/>
      <c r="N76" s="100"/>
      <c r="O76" s="100"/>
      <c r="P76" s="100"/>
      <c r="Q76" s="100"/>
      <c r="R76" s="100"/>
      <c r="S76" s="100"/>
      <c r="T76" s="100"/>
      <c r="U76" s="100"/>
      <c r="V76" s="34"/>
      <c r="W76" s="32"/>
    </row>
    <row r="77" spans="8:23" x14ac:dyDescent="0.45">
      <c r="H77" s="33"/>
      <c r="I77" s="34"/>
      <c r="J77" s="100"/>
      <c r="K77" s="100"/>
      <c r="L77" s="100"/>
      <c r="M77" s="100"/>
      <c r="N77" s="100"/>
      <c r="O77" s="100"/>
      <c r="P77" s="100"/>
      <c r="Q77" s="100"/>
      <c r="R77" s="100"/>
      <c r="S77" s="100"/>
      <c r="T77" s="100"/>
      <c r="U77" s="100"/>
      <c r="V77" s="34"/>
      <c r="W77" s="32"/>
    </row>
    <row r="78" spans="8:23" x14ac:dyDescent="0.45">
      <c r="H78" s="33"/>
      <c r="I78" s="34"/>
      <c r="J78" s="100"/>
      <c r="K78" s="100"/>
      <c r="L78" s="100"/>
      <c r="M78" s="100"/>
      <c r="N78" s="100"/>
      <c r="O78" s="100"/>
      <c r="P78" s="100"/>
      <c r="Q78" s="100"/>
      <c r="R78" s="100"/>
      <c r="S78" s="100"/>
      <c r="T78" s="100"/>
      <c r="U78" s="100"/>
      <c r="V78" s="34"/>
      <c r="W78" s="32"/>
    </row>
    <row r="79" spans="8:23" x14ac:dyDescent="0.45">
      <c r="H79" s="33"/>
      <c r="I79" s="34"/>
      <c r="J79" s="100"/>
      <c r="K79" s="100"/>
      <c r="L79" s="100"/>
      <c r="M79" s="100"/>
      <c r="N79" s="100"/>
      <c r="O79" s="100"/>
      <c r="P79" s="100"/>
      <c r="Q79" s="100"/>
      <c r="R79" s="100"/>
      <c r="S79" s="100"/>
      <c r="T79" s="100"/>
      <c r="U79" s="100"/>
      <c r="V79" s="34"/>
      <c r="W79" s="32"/>
    </row>
    <row r="80" spans="8:23" x14ac:dyDescent="0.45">
      <c r="H80" s="33"/>
      <c r="J80" s="100"/>
      <c r="K80" s="100"/>
      <c r="L80" s="100"/>
      <c r="M80" s="100"/>
      <c r="N80" s="100"/>
      <c r="O80" s="100"/>
      <c r="P80" s="100"/>
      <c r="Q80" s="100"/>
      <c r="R80" s="100"/>
      <c r="S80" s="100"/>
      <c r="T80" s="100"/>
      <c r="U80" s="100"/>
      <c r="W80" s="32"/>
    </row>
    <row r="81" spans="8:23" x14ac:dyDescent="0.45">
      <c r="H81" s="31"/>
      <c r="I81" s="30"/>
      <c r="J81" s="30"/>
      <c r="K81" s="30"/>
      <c r="L81" s="30"/>
      <c r="M81" s="30"/>
      <c r="N81" s="30"/>
      <c r="O81" s="30"/>
      <c r="P81" s="30"/>
      <c r="Q81" s="30"/>
      <c r="R81" s="30"/>
      <c r="S81" s="30"/>
      <c r="T81" s="30"/>
      <c r="U81" s="30"/>
      <c r="V81" s="30"/>
      <c r="W81" s="29"/>
    </row>
  </sheetData>
  <sheetProtection password="D8E9" sheet="1" objects="1" scenarios="1" selectLockedCells="1"/>
  <mergeCells count="26">
    <mergeCell ref="J48:K48"/>
    <mergeCell ref="L48:U48"/>
    <mergeCell ref="J75:U80"/>
    <mergeCell ref="J49:K49"/>
    <mergeCell ref="L49:U49"/>
    <mergeCell ref="J50:K50"/>
    <mergeCell ref="L50:U50"/>
    <mergeCell ref="J51:K51"/>
    <mergeCell ref="L51:U51"/>
    <mergeCell ref="M32:O32"/>
    <mergeCell ref="M22:O22"/>
    <mergeCell ref="C3:E4"/>
    <mergeCell ref="J4:P6"/>
    <mergeCell ref="D5:E5"/>
    <mergeCell ref="M18:O18"/>
    <mergeCell ref="M20:O20"/>
    <mergeCell ref="M21:O21"/>
    <mergeCell ref="M24:O24"/>
    <mergeCell ref="M26:O26"/>
    <mergeCell ref="M28:O28"/>
    <mergeCell ref="R8:T8"/>
    <mergeCell ref="R9:T9"/>
    <mergeCell ref="J14:N14"/>
    <mergeCell ref="J15:N15"/>
    <mergeCell ref="O15:P15"/>
    <mergeCell ref="R10:T10"/>
  </mergeCells>
  <dataValidations disablePrompts="1" count="3">
    <dataValidation type="whole" allowBlank="1" showInputMessage="1" showErrorMessage="1" sqref="E6" xr:uid="{E5318F38-DB22-4B19-8B84-CB824B3175F9}">
      <formula1>10</formula1>
      <formula2>2500</formula2>
    </dataValidation>
    <dataValidation type="decimal" allowBlank="1" showInputMessage="1" showErrorMessage="1" sqref="E7" xr:uid="{7DDEB01F-10EB-4103-9F6A-82BE26971431}">
      <formula1>0</formula1>
      <formula2>0.55</formula2>
    </dataValidation>
    <dataValidation type="decimal" allowBlank="1" showInputMessage="1" showErrorMessage="1" sqref="E8" xr:uid="{04B0CB95-17AA-421C-B162-058614D52BAE}">
      <formula1>0</formula1>
      <formula2>0.03</formula2>
    </dataValidation>
  </dataValidations>
  <printOptions horizontalCentered="1" verticalCentered="1"/>
  <pageMargins left="0" right="0" top="3.937007874015748E-2" bottom="3.937007874015748E-2" header="3.937007874015748E-2" footer="3.937007874015748E-2"/>
  <pageSetup paperSize="9" scale="7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904EF904DAA9146AE52F13B94620D93" ma:contentTypeVersion="19" ma:contentTypeDescription="Create a new document." ma:contentTypeScope="" ma:versionID="61614c5c2c29506a5cd789f2b5abb2b6">
  <xsd:schema xmlns:xsd="http://www.w3.org/2001/XMLSchema" xmlns:xs="http://www.w3.org/2001/XMLSchema" xmlns:p="http://schemas.microsoft.com/office/2006/metadata/properties" xmlns:ns2="fbaa1e04-a2b4-4ba6-9c3e-74274b53067d" xmlns:ns3="017d0ddf-cc1e-453d-84f8-9d7e05423206" targetNamespace="http://schemas.microsoft.com/office/2006/metadata/properties" ma:root="true" ma:fieldsID="1141043ff1631f40d1c015ab3d548775" ns2:_="" ns3:_="">
    <xsd:import namespace="fbaa1e04-a2b4-4ba6-9c3e-74274b53067d"/>
    <xsd:import namespace="017d0ddf-cc1e-453d-84f8-9d7e05423206"/>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LengthInSeconds"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aa1e04-a2b4-4ba6-9c3e-74274b53067d"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59265a9-5e84-4e3b-a8b9-911b4bbe45b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7d0ddf-cc1e-453d-84f8-9d7e05423206"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element name="TaxCatchAll" ma:index="23" nillable="true" ma:displayName="Taxonomy Catch All Column" ma:hidden="true" ma:list="{845bf9e3-6a7a-4280-81b6-b5e70c05cadd}" ma:internalName="TaxCatchAll" ma:showField="CatchAllData" ma:web="017d0ddf-cc1e-453d-84f8-9d7e054232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baa1e04-a2b4-4ba6-9c3e-74274b53067d">
      <Terms xmlns="http://schemas.microsoft.com/office/infopath/2007/PartnerControls"/>
    </lcf76f155ced4ddcb4097134ff3c332f>
    <TaxCatchAll xmlns="017d0ddf-cc1e-453d-84f8-9d7e05423206" xsi:nil="true"/>
  </documentManagement>
</p:properties>
</file>

<file path=customXml/itemProps1.xml><?xml version="1.0" encoding="utf-8"?>
<ds:datastoreItem xmlns:ds="http://schemas.openxmlformats.org/officeDocument/2006/customXml" ds:itemID="{D04EC24B-F479-40A9-8B03-2E9A58EEA11C}"/>
</file>

<file path=customXml/itemProps2.xml><?xml version="1.0" encoding="utf-8"?>
<ds:datastoreItem xmlns:ds="http://schemas.openxmlformats.org/officeDocument/2006/customXml" ds:itemID="{8F47E86F-1DFA-40F1-9357-D56D9B536454}"/>
</file>

<file path=customXml/itemProps3.xml><?xml version="1.0" encoding="utf-8"?>
<ds:datastoreItem xmlns:ds="http://schemas.openxmlformats.org/officeDocument/2006/customXml" ds:itemID="{997034B0-3604-42ED-986C-CBA516119A5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5</vt:i4>
      </vt:variant>
    </vt:vector>
  </HeadingPairs>
  <TitlesOfParts>
    <vt:vector size="6" baseType="lpstr">
      <vt:lpstr>GmbH</vt:lpstr>
      <vt:lpstr>anteile_gmbh</vt:lpstr>
      <vt:lpstr>berhon_gmbh</vt:lpstr>
      <vt:lpstr>GmbH!Druckbereich</vt:lpstr>
      <vt:lpstr>faktor_anteile_gmbh</vt:lpstr>
      <vt:lpstr>steuerprog_gmbh</vt:lpstr>
    </vt:vector>
  </TitlesOfParts>
  <Company>Soravia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Mair Robin</dc:creator>
  <cp:lastModifiedBy>Sabrina Placek</cp:lastModifiedBy>
  <dcterms:created xsi:type="dcterms:W3CDTF">2025-05-05T06:31:47Z</dcterms:created>
  <dcterms:modified xsi:type="dcterms:W3CDTF">2025-05-08T13:46:01Z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0x0101005904EF904DAA9146AE52F13B94620D93</vt:lpwstr>
  </property>
</Properties>
</file>